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_CUOC_NHANH" sheetId="1" state="visible" r:id="rId1"/>
    <sheet xmlns:r="http://schemas.openxmlformats.org/officeDocument/2006/relationships" name="TINH_NHIEU_DON" sheetId="2" state="visible" r:id="rId2"/>
    <sheet xmlns:r="http://schemas.openxmlformats.org/officeDocument/2006/relationships" name="QUAN_LY_PHI_HAI_QUAN" sheetId="3" state="visible" r:id="rId3"/>
    <sheet xmlns:r="http://schemas.openxmlformats.org/officeDocument/2006/relationships" name="DANH_MUC_QUOC_GIA" sheetId="4" state="visible" r:id="rId4"/>
    <sheet xmlns:r="http://schemas.openxmlformats.org/officeDocument/2006/relationships" name="GIA_VIETTEL" sheetId="5" state="visible" r:id="rId5"/>
    <sheet xmlns:r="http://schemas.openxmlformats.org/officeDocument/2006/relationships" name="GIA_KHAC" sheetId="6" state="visible" r:id="rId6"/>
    <sheet xmlns:r="http://schemas.openxmlformats.org/officeDocument/2006/relationships" name="CAU_HINH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 đ&quot;"/>
    <numFmt numFmtId="165" formatCode="0.0%"/>
    <numFmt numFmtId="166" formatCode="0.0&quot; kg&quot;"/>
    <numFmt numFmtId="167" formatCode="#,##0&quot; cm&quot;"/>
  </numFmts>
  <fonts count="26">
    <font>
      <name val="Calibri"/>
      <family val="2"/>
      <color theme="1"/>
      <sz val="11"/>
      <scheme val="minor"/>
    </font>
    <font>
      <name val="Arial"/>
      <b val="1"/>
      <color rgb="001E3A8A"/>
      <sz val="15"/>
    </font>
    <font>
      <name val="Arial"/>
      <i val="1"/>
      <color rgb="00475569"/>
      <sz val="9"/>
    </font>
    <font>
      <name val="Arial"/>
      <b val="1"/>
      <color rgb="00FFFFFF"/>
      <sz val="10"/>
    </font>
    <font>
      <name val="Arial"/>
      <b val="1"/>
      <color rgb="006B21A8"/>
      <sz val="10"/>
    </font>
    <font>
      <name val="Arial"/>
      <b val="1"/>
      <color rgb="000F172A"/>
      <sz val="10"/>
    </font>
    <font>
      <name val="Arial"/>
      <b val="1"/>
      <color rgb="009F1239"/>
      <sz val="10"/>
    </font>
    <font>
      <name val="Arial"/>
      <b val="1"/>
      <color rgb="00065F46"/>
      <sz val="10"/>
    </font>
    <font>
      <name val="Arial"/>
      <b val="1"/>
      <color rgb="0092400E"/>
      <sz val="10"/>
    </font>
    <font>
      <name val="Arial"/>
      <i val="1"/>
      <color rgb="0064748B"/>
      <sz val="9"/>
    </font>
    <font>
      <name val="Arial"/>
      <color rgb="000F172A"/>
      <sz val="10"/>
    </font>
    <font>
      <name val="Arial"/>
      <b val="1"/>
      <color rgb="00065F46"/>
      <sz val="9"/>
    </font>
    <font>
      <name val="Arial"/>
      <b val="1"/>
      <color rgb="00047857"/>
      <sz val="18"/>
    </font>
    <font>
      <name val="Arial"/>
      <i val="1"/>
      <sz val="8"/>
    </font>
    <font>
      <name val="Arial"/>
      <b val="1"/>
      <color rgb="009F1239"/>
      <sz val="9"/>
    </font>
    <font>
      <name val="Arial"/>
      <b val="1"/>
      <color rgb="00BE123C"/>
      <sz val="18"/>
    </font>
    <font>
      <name val="Arial"/>
      <b val="1"/>
      <color rgb="0092400E"/>
      <sz val="9"/>
    </font>
    <font>
      <name val="Arial"/>
      <b val="1"/>
      <color rgb="00B45309"/>
      <sz val="18"/>
    </font>
    <font>
      <name val="Arial"/>
      <sz val="10"/>
    </font>
    <font>
      <name val="Arial"/>
      <b val="1"/>
      <sz val="10"/>
    </font>
    <font>
      <name val="Arial"/>
      <b val="1"/>
      <color rgb="00B45309"/>
      <sz val="11"/>
    </font>
    <font>
      <name val="Arial"/>
      <b val="1"/>
      <color rgb="00047857"/>
      <sz val="10"/>
    </font>
    <font>
      <name val="Arial"/>
      <b val="1"/>
      <color rgb="00BE123C"/>
      <sz val="10"/>
    </font>
    <font>
      <name val="Arial"/>
      <b val="1"/>
      <color rgb="00B45309"/>
      <sz val="10"/>
    </font>
    <font>
      <name val="Arial"/>
      <b val="1"/>
      <color rgb="00047857"/>
      <sz val="11"/>
    </font>
    <font>
      <name val="Arial"/>
      <b val="1"/>
      <color rgb="00BE123C"/>
      <sz val="11"/>
    </font>
  </fonts>
  <fills count="16">
    <fill>
      <patternFill/>
    </fill>
    <fill>
      <patternFill patternType="gray125"/>
    </fill>
    <fill>
      <patternFill patternType="solid">
        <fgColor rgb="007E22CE"/>
      </patternFill>
    </fill>
    <fill>
      <patternFill patternType="solid">
        <fgColor rgb="00FEF9C3"/>
      </patternFill>
    </fill>
    <fill>
      <patternFill patternType="solid">
        <fgColor rgb="00FFF1F2"/>
      </patternFill>
    </fill>
    <fill>
      <patternFill patternType="solid">
        <fgColor rgb="00ECFDF5"/>
      </patternFill>
    </fill>
    <fill>
      <patternFill patternType="solid">
        <fgColor rgb="00FFFBEB"/>
      </patternFill>
    </fill>
    <fill>
      <patternFill patternType="solid">
        <fgColor rgb="001E3A8A"/>
      </patternFill>
    </fill>
    <fill>
      <patternFill patternType="solid">
        <fgColor rgb="00F8FAFC"/>
      </patternFill>
    </fill>
    <fill>
      <patternFill patternType="solid">
        <fgColor rgb="00E11D48"/>
      </patternFill>
    </fill>
    <fill>
      <patternFill patternType="solid">
        <fgColor rgb="00E2E8F0"/>
      </patternFill>
    </fill>
    <fill>
      <patternFill patternType="solid">
        <fgColor rgb="00059669"/>
      </patternFill>
    </fill>
    <fill>
      <patternFill patternType="solid">
        <fgColor rgb="00334155"/>
      </patternFill>
    </fill>
    <fill>
      <patternFill patternType="solid">
        <fgColor rgb="00EFF6FF"/>
      </patternFill>
    </fill>
    <fill>
      <patternFill patternType="solid">
        <fgColor rgb="00D97706"/>
      </patternFill>
    </fill>
    <fill>
      <patternFill patternType="solid">
        <fgColor rgb="00E0F2FE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medium">
        <color rgb="001E3A8A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9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5" borderId="2" applyAlignment="1" pivotButton="0" quotePrefix="0" xfId="0">
      <alignment horizontal="center" vertical="center"/>
    </xf>
    <xf numFmtId="0" fontId="0" fillId="0" borderId="2" pivotButton="0" quotePrefix="0" xfId="0"/>
    <xf numFmtId="0" fontId="14" fillId="4" borderId="2" applyAlignment="1" pivotButton="0" quotePrefix="0" xfId="0">
      <alignment horizontal="center" vertical="center"/>
    </xf>
    <xf numFmtId="0" fontId="16" fillId="6" borderId="2" applyAlignment="1" pivotButton="0" quotePrefix="0" xfId="0">
      <alignment horizontal="center" vertical="center"/>
    </xf>
    <xf numFmtId="164" fontId="12" fillId="5" borderId="2" applyAlignment="1" pivotButton="0" quotePrefix="0" xfId="0">
      <alignment horizontal="center" vertical="center"/>
    </xf>
    <xf numFmtId="164" fontId="15" fillId="4" borderId="2" applyAlignment="1" pivotButton="0" quotePrefix="0" xfId="0">
      <alignment horizontal="center" vertical="center"/>
    </xf>
    <xf numFmtId="164" fontId="17" fillId="6" borderId="2" applyAlignment="1" pivotButton="0" quotePrefix="0" xfId="0">
      <alignment horizontal="center" vertical="center"/>
    </xf>
    <xf numFmtId="0" fontId="13" fillId="5" borderId="2" applyAlignment="1" pivotButton="0" quotePrefix="0" xfId="0">
      <alignment horizontal="center" vertical="center"/>
    </xf>
    <xf numFmtId="0" fontId="13" fillId="4" borderId="2" applyAlignment="1" pivotButton="0" quotePrefix="0" xfId="0">
      <alignment horizontal="center" vertical="center"/>
    </xf>
    <xf numFmtId="0" fontId="13" fillId="6" borderId="2" applyAlignment="1" pivotButton="0" quotePrefix="0" xfId="0">
      <alignment horizontal="center" vertical="center"/>
    </xf>
    <xf numFmtId="0" fontId="3" fillId="7" borderId="0" applyAlignment="1" pivotButton="0" quotePrefix="0" xfId="0">
      <alignment horizontal="left" vertical="center"/>
    </xf>
    <xf numFmtId="0" fontId="3" fillId="12" borderId="0" applyAlignment="1" pivotButton="0" quotePrefix="0" xfId="0">
      <alignment horizontal="left" vertical="center"/>
    </xf>
    <xf numFmtId="0" fontId="5" fillId="0" borderId="2" applyAlignment="1" pivotButton="0" quotePrefix="0" xfId="0">
      <alignment horizontal="left" vertical="center"/>
    </xf>
    <xf numFmtId="0" fontId="5" fillId="13" borderId="2" applyAlignment="1" pivotButton="0" quotePrefix="0" xfId="0">
      <alignment horizontal="left" vertical="center"/>
    </xf>
    <xf numFmtId="166" fontId="5" fillId="13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/>
    </xf>
    <xf numFmtId="167" fontId="5" fillId="13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left" vertical="center"/>
    </xf>
    <xf numFmtId="165" fontId="5" fillId="13" borderId="2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3" fillId="11" borderId="1" applyAlignment="1" pivotButton="0" quotePrefix="0" xfId="0">
      <alignment horizontal="right" vertical="center"/>
    </xf>
    <xf numFmtId="0" fontId="3" fillId="9" borderId="1" applyAlignment="1" pivotButton="0" quotePrefix="0" xfId="0">
      <alignment horizontal="right" vertical="center"/>
    </xf>
    <xf numFmtId="0" fontId="3" fillId="14" borderId="1" applyAlignment="1" pivotButton="0" quotePrefix="0" xfId="0">
      <alignment horizontal="right" vertical="center"/>
    </xf>
    <xf numFmtId="0" fontId="3" fillId="12" borderId="1" applyAlignment="1" pivotButton="0" quotePrefix="0" xfId="0">
      <alignment horizontal="left" vertical="center"/>
    </xf>
    <xf numFmtId="0" fontId="18" fillId="0" borderId="2" applyAlignment="1" pivotButton="0" quotePrefix="0" xfId="0">
      <alignment horizontal="left" vertical="center"/>
    </xf>
    <xf numFmtId="164" fontId="18" fillId="0" borderId="2" applyAlignment="1" pivotButton="0" quotePrefix="0" xfId="0">
      <alignment horizontal="right" vertical="center"/>
    </xf>
    <xf numFmtId="0" fontId="9" fillId="0" borderId="2" pivotButton="0" quotePrefix="0" xfId="0"/>
    <xf numFmtId="0" fontId="18" fillId="8" borderId="2" applyAlignment="1" pivotButton="0" quotePrefix="0" xfId="0">
      <alignment horizontal="left" vertical="center"/>
    </xf>
    <xf numFmtId="164" fontId="18" fillId="8" borderId="2" applyAlignment="1" pivotButton="0" quotePrefix="0" xfId="0">
      <alignment horizontal="right" vertical="center"/>
    </xf>
    <xf numFmtId="0" fontId="9" fillId="8" borderId="2" pivotButton="0" quotePrefix="0" xfId="0"/>
    <xf numFmtId="0" fontId="19" fillId="8" borderId="2" applyAlignment="1" pivotButton="0" quotePrefix="0" xfId="0">
      <alignment horizontal="left" vertical="center"/>
    </xf>
    <xf numFmtId="164" fontId="19" fillId="8" borderId="2" applyAlignment="1" pivotButton="0" quotePrefix="0" xfId="0">
      <alignment horizontal="right" vertical="center"/>
    </xf>
    <xf numFmtId="0" fontId="19" fillId="15" borderId="2" applyAlignment="1" pivotButton="0" quotePrefix="0" xfId="0">
      <alignment horizontal="left" vertical="center"/>
    </xf>
    <xf numFmtId="164" fontId="19" fillId="15" borderId="2" applyAlignment="1" pivotButton="0" quotePrefix="0" xfId="0">
      <alignment horizontal="right" vertical="center"/>
    </xf>
    <xf numFmtId="0" fontId="9" fillId="15" borderId="2" pivotButton="0" quotePrefix="0" xfId="0"/>
    <xf numFmtId="0" fontId="19" fillId="3" borderId="3" applyAlignment="1" pivotButton="0" quotePrefix="0" xfId="0">
      <alignment horizontal="left" vertical="center"/>
    </xf>
    <xf numFmtId="164" fontId="19" fillId="5" borderId="3" applyAlignment="1" pivotButton="0" quotePrefix="0" xfId="0">
      <alignment horizontal="right" vertical="center"/>
    </xf>
    <xf numFmtId="164" fontId="19" fillId="4" borderId="3" applyAlignment="1" pivotButton="0" quotePrefix="0" xfId="0">
      <alignment horizontal="right" vertical="center"/>
    </xf>
    <xf numFmtId="164" fontId="19" fillId="6" borderId="3" applyAlignment="1" pivotButton="0" quotePrefix="0" xfId="0">
      <alignment horizontal="right" vertical="center"/>
    </xf>
    <xf numFmtId="0" fontId="9" fillId="3" borderId="3" pivotButton="0" quotePrefix="0" xfId="0"/>
    <xf numFmtId="0" fontId="5" fillId="0" borderId="2" pivotButton="0" quotePrefix="0" xfId="0"/>
    <xf numFmtId="165" fontId="5" fillId="0" borderId="2" applyAlignment="1" pivotButton="0" quotePrefix="0" xfId="0">
      <alignment horizontal="right" vertical="center"/>
    </xf>
    <xf numFmtId="165" fontId="20" fillId="6" borderId="2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11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  <xf numFmtId="0" fontId="3" fillId="14" borderId="1" applyAlignment="1" pivotButton="0" quotePrefix="0" xfId="0">
      <alignment horizontal="center" vertical="center"/>
    </xf>
    <xf numFmtId="0" fontId="3" fillId="12" borderId="1" applyAlignment="1" pivotButton="0" quotePrefix="0" xfId="0">
      <alignment horizontal="center" vertical="center"/>
    </xf>
    <xf numFmtId="0" fontId="10" fillId="8" borderId="2" applyAlignment="1" pivotButton="0" quotePrefix="0" xfId="0">
      <alignment horizontal="center" vertical="center"/>
    </xf>
    <xf numFmtId="0" fontId="10" fillId="8" borderId="2" applyAlignment="1" pivotButton="0" quotePrefix="0" xfId="0">
      <alignment horizontal="left" vertical="center"/>
    </xf>
    <xf numFmtId="166" fontId="10" fillId="8" borderId="2" applyAlignment="1" pivotButton="0" quotePrefix="0" xfId="0">
      <alignment horizontal="right" vertical="center"/>
    </xf>
    <xf numFmtId="3" fontId="10" fillId="8" borderId="2" applyAlignment="1" pivotButton="0" quotePrefix="0" xfId="0">
      <alignment horizontal="right" vertical="center"/>
    </xf>
    <xf numFmtId="166" fontId="5" fillId="8" borderId="2" applyAlignment="1" pivotButton="0" quotePrefix="0" xfId="0">
      <alignment horizontal="right" vertical="center"/>
    </xf>
    <xf numFmtId="164" fontId="10" fillId="8" borderId="2" applyAlignment="1" pivotButton="0" quotePrefix="0" xfId="0">
      <alignment horizontal="right" vertical="center"/>
    </xf>
    <xf numFmtId="164" fontId="21" fillId="5" borderId="2" applyAlignment="1" pivotButton="0" quotePrefix="0" xfId="0">
      <alignment horizontal="right" vertical="center"/>
    </xf>
    <xf numFmtId="164" fontId="22" fillId="4" borderId="2" applyAlignment="1" pivotButton="0" quotePrefix="0" xfId="0">
      <alignment horizontal="right" vertical="center"/>
    </xf>
    <xf numFmtId="164" fontId="23" fillId="6" borderId="2" applyAlignment="1" pivotButton="0" quotePrefix="0" xfId="0">
      <alignment horizontal="right" vertical="center"/>
    </xf>
    <xf numFmtId="165" fontId="5" fillId="8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0" fillId="13" borderId="2" applyAlignment="1" pivotButton="0" quotePrefix="0" xfId="0">
      <alignment horizontal="left" vertical="center"/>
    </xf>
    <xf numFmtId="166" fontId="10" fillId="13" borderId="2" applyAlignment="1" pivotButton="0" quotePrefix="0" xfId="0">
      <alignment horizontal="right" vertical="center"/>
    </xf>
    <xf numFmtId="3" fontId="10" fillId="13" borderId="2" applyAlignment="1" pivotButton="0" quotePrefix="0" xfId="0">
      <alignment horizontal="right" vertical="center"/>
    </xf>
    <xf numFmtId="166" fontId="10" fillId="0" borderId="2" applyAlignment="1" pivotButton="0" quotePrefix="0" xfId="0">
      <alignment horizontal="right" vertical="center"/>
    </xf>
    <xf numFmtId="166" fontId="5" fillId="0" borderId="2" applyAlignment="1" pivotButton="0" quotePrefix="0" xfId="0">
      <alignment horizontal="right" vertical="center"/>
    </xf>
    <xf numFmtId="164" fontId="10" fillId="0" borderId="2" applyAlignment="1" pivotButton="0" quotePrefix="0" xfId="0">
      <alignment horizontal="right" vertical="center"/>
    </xf>
    <xf numFmtId="0" fontId="5" fillId="10" borderId="3" applyAlignment="1" pivotButton="0" quotePrefix="0" xfId="0">
      <alignment horizontal="center" vertical="center"/>
    </xf>
    <xf numFmtId="0" fontId="5" fillId="0" borderId="3" pivotButton="0" quotePrefix="0" xfId="0"/>
    <xf numFmtId="166" fontId="5" fillId="10" borderId="3" applyAlignment="1" pivotButton="0" quotePrefix="0" xfId="0">
      <alignment horizontal="right" vertical="center"/>
    </xf>
    <xf numFmtId="0" fontId="5" fillId="10" borderId="3" pivotButton="0" quotePrefix="0" xfId="0"/>
    <xf numFmtId="164" fontId="5" fillId="10" borderId="3" applyAlignment="1" pivotButton="0" quotePrefix="0" xfId="0">
      <alignment horizontal="right" vertical="center"/>
    </xf>
    <xf numFmtId="164" fontId="24" fillId="5" borderId="3" pivotButton="0" quotePrefix="0" xfId="0"/>
    <xf numFmtId="164" fontId="25" fillId="4" borderId="3" pivotButton="0" quotePrefix="0" xfId="0"/>
    <xf numFmtId="164" fontId="20" fillId="6" borderId="3" pivotButton="0" quotePrefix="0" xfId="0"/>
    <xf numFmtId="165" fontId="5" fillId="10" borderId="3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/>
    </xf>
    <xf numFmtId="164" fontId="6" fillId="4" borderId="2" applyAlignment="1" pivotButton="0" quotePrefix="0" xfId="0">
      <alignment horizontal="right" vertical="center"/>
    </xf>
    <xf numFmtId="164" fontId="7" fillId="5" borderId="2" applyAlignment="1" pivotButton="0" quotePrefix="0" xfId="0">
      <alignment horizontal="right" vertical="center"/>
    </xf>
    <xf numFmtId="164" fontId="8" fillId="6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left" vertical="center"/>
    </xf>
    <xf numFmtId="166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164" fontId="5" fillId="10" borderId="2" applyAlignment="1" pivotButton="0" quotePrefix="0" xfId="0">
      <alignment horizontal="right" vertical="center"/>
    </xf>
    <xf numFmtId="165" fontId="5" fillId="3" borderId="2" applyAlignment="1" pivotButton="0" quotePrefix="0" xfId="0">
      <alignment horizontal="right" vertical="center"/>
    </xf>
    <xf numFmtId="164" fontId="5" fillId="3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J32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24" customWidth="1" min="3" max="3"/>
    <col width="24" customWidth="1" min="4" max="4"/>
    <col width="24" customWidth="1" min="5" max="5"/>
    <col width="46" customWidth="1" min="6" max="6"/>
  </cols>
  <sheetData>
    <row r="1">
      <c r="B1" s="1" t="inlineStr">
        <is>
          <t>⚡ PANDALEX EXPRESS - CÔNG CỤ TRA CƯỚC NHANH UPS VIETTEL POST</t>
        </is>
      </c>
    </row>
    <row r="2">
      <c r="B2" s="2" t="inlineStr">
        <is>
          <t>Đối soát song song: 1. Giá Bán Thu Khách | 2. Giá Vốn Trả Viettel &amp; Hải Quan | 3. Lợi Nhuận Gộp (Tự động 2026)</t>
        </is>
      </c>
    </row>
    <row r="4">
      <c r="B4" s="3" t="inlineStr">
        <is>
          <t>🟢 1. TỔNG THU KHÁCH HÀNG (DOANH THU)</t>
        </is>
      </c>
      <c r="C4" s="4" t="n"/>
      <c r="D4" s="4" t="n"/>
      <c r="E4" s="5" t="inlineStr">
        <is>
          <t>🔴 2. TỔNG TRẢ VIETTEL &amp; HQ (CHI PHÍ VỐN)</t>
        </is>
      </c>
      <c r="F4" s="4" t="n"/>
      <c r="G4" s="4" t="n"/>
      <c r="H4" s="6" t="inlineStr">
        <is>
          <t>🟡 3. LỢI NHUẬN GỘP DỰ KIẾN (CHÊNH LỆCH)</t>
        </is>
      </c>
      <c r="I4" s="4" t="n"/>
      <c r="J4" s="4" t="n"/>
    </row>
    <row r="5">
      <c r="B5" s="7">
        <f>C30</f>
        <v/>
      </c>
      <c r="C5" s="4" t="n"/>
      <c r="D5" s="4" t="n"/>
      <c r="E5" s="8">
        <f>D30</f>
        <v/>
      </c>
      <c r="F5" s="4" t="n"/>
      <c r="G5" s="4" t="n"/>
      <c r="H5" s="9">
        <f>E30</f>
        <v/>
      </c>
      <c r="I5" s="4" t="n"/>
      <c r="J5" s="4" t="n"/>
    </row>
    <row r="6">
      <c r="B6" s="10" t="inlineStr">
        <is>
          <t>Đã gồm Cước hãng + Hải quan + An ninh</t>
        </is>
      </c>
      <c r="C6" s="4" t="n"/>
      <c r="D6" s="4" t="n"/>
      <c r="E6" s="11" t="inlineStr">
        <is>
          <t>Đã gồm Cước Viettel + Giảm 40% phát Mỹ + HQ</t>
        </is>
      </c>
      <c r="F6" s="4" t="n"/>
      <c r="G6" s="4" t="n"/>
      <c r="H6" s="12">
        <f>"Tỷ suất lợi nhuận: " &amp; TEXT(E32, "0.0%")</f>
        <v/>
      </c>
      <c r="I6" s="4" t="n"/>
      <c r="J6" s="4" t="n"/>
    </row>
    <row r="8">
      <c r="B8" s="13" t="inlineStr">
        <is>
          <t>THÔNG TIN ĐƠN HÀNG CẦN TRA CƯỚC</t>
        </is>
      </c>
      <c r="D8" s="14" t="inlineStr">
        <is>
          <t>KẾT QUẢ TỰ ĐỘNG NHẬN DIỆN TỪ HỆ THỐNG</t>
        </is>
      </c>
      <c r="G8">
        <f>VLOOKUP(LEFT(C9, 2), DANH_MUC_QUOC_GIA!$A$5:$G$260, 4, FALSE)</f>
        <v/>
      </c>
      <c r="H8">
        <f>VLOOKUP(LEFT(C9, 2), DANH_MUC_QUOC_GIA!$A$5:$G$260, 6, FALSE)</f>
        <v/>
      </c>
      <c r="I8">
        <f>VLOOKUP(LEFT(C9, 2), DANH_MUC_QUOC_GIA!$A$5:$G$260, 7, FALSE)</f>
        <v/>
      </c>
    </row>
    <row r="9">
      <c r="B9" s="15" t="inlineStr">
        <is>
          <t>Quốc gia đến:</t>
        </is>
      </c>
      <c r="C9" s="16" t="inlineStr">
        <is>
          <t>US - United States</t>
        </is>
      </c>
      <c r="D9" s="15">
        <f>"Zone " &amp; VLOOKUP(LEFT(C9, 2), DANH_MUC_QUOC_GIA!$A$5:$G$260, 4, FALSE) &amp; " | Vùng: " &amp; VLOOKUP(LEFT(C9, 2), DANH_MUC_QUOC_GIA!$A$5:$G$260, 5, FALSE)</f>
        <v/>
      </c>
    </row>
    <row r="10">
      <c r="B10" s="15" t="inlineStr">
        <is>
          <t>Trọng lượng thực tế (kg):</t>
        </is>
      </c>
      <c r="C10" s="17" t="n">
        <v>2</v>
      </c>
      <c r="D10" s="18">
        <f>"Trọng lượng thực tế: " &amp; TEXT(C10, "0.0 kg")</f>
        <v/>
      </c>
    </row>
    <row r="11">
      <c r="B11" s="15" t="inlineStr">
        <is>
          <t>Kích thước Dài (cm):</t>
        </is>
      </c>
      <c r="C11" s="19" t="n">
        <v>30</v>
      </c>
      <c r="D11" s="20" t="n"/>
    </row>
    <row r="12">
      <c r="B12" s="15" t="inlineStr">
        <is>
          <t>Kích thước Rộng (cm):</t>
        </is>
      </c>
      <c r="C12" s="19" t="n">
        <v>20</v>
      </c>
      <c r="D12" s="20" t="n"/>
    </row>
    <row r="13">
      <c r="B13" s="15" t="inlineStr">
        <is>
          <t>Kích thước Cao (cm):</t>
        </is>
      </c>
      <c r="C13" s="19" t="n">
        <v>15</v>
      </c>
      <c r="D13" s="20" t="n"/>
    </row>
    <row r="14">
      <c r="B14" s="15" t="inlineStr">
        <is>
          <t>Trọng lượng thể tích (kg):</t>
        </is>
      </c>
      <c r="C14" s="17">
        <f>(C11*C12*C13)/5000</f>
        <v/>
      </c>
      <c r="D14" s="18">
        <f>"Thể tích quy đổi: " &amp; TEXT(C14, "0.00 kg")</f>
        <v/>
      </c>
    </row>
    <row r="15">
      <c r="B15" s="15" t="inlineStr">
        <is>
          <t>Trọng lượng tính cước (kg):</t>
        </is>
      </c>
      <c r="C15" s="17">
        <f>IF(MAX(C10,C14)&lt;=20, ROUNDUP(MAX(C10,C14)*2, 0)/2, ROUNDUP(MAX(C10,C14), 0))</f>
        <v/>
      </c>
      <c r="D15" s="15">
        <f>IF(C15&gt;C10, "👉 Áp dụng trọng lượng Thể tích quy đổi (lớn hơn)", "👉 Áp dụng trọng lượng Thực tế cân được")</f>
        <v/>
      </c>
    </row>
    <row r="16">
      <c r="B16" s="15" t="inlineStr">
        <is>
          <t>Loại hàng hóa:</t>
        </is>
      </c>
      <c r="C16" s="16" t="inlineStr">
        <is>
          <t>Hàng thông thường</t>
        </is>
      </c>
      <c r="D16" s="15">
        <f>"Hải quan: Thu khách " &amp; TEXT(VLOOKUP(C16, QUAN_LY_PHI_HAI_QUAN!$B$5:$E$11, 3, FALSE), "#,##0 đ/kg") &amp; " | Trả thực tế: " &amp; TEXT(VLOOKUP(C16, QUAN_LY_PHI_HAI_QUAN!$B$5:$E$11, 2, FALSE), "#,##0 đ/kg") &amp; " (Dưới 1kg tính 1kg)"</f>
        <v/>
      </c>
    </row>
    <row r="17">
      <c r="B17" s="15" t="inlineStr">
        <is>
          <t>Phụ phí xăng dầu FSC (%):</t>
        </is>
      </c>
      <c r="C17" s="21">
        <f>CAU_HINH!$B$5</f>
        <v/>
      </c>
      <c r="D17" s="18">
        <f>"Cơ sở tính: Áp trên (Net + Phí Biến Động + Phí Phát Hàng)"</f>
        <v/>
      </c>
    </row>
    <row r="18">
      <c r="B18" s="15" t="inlineStr">
        <is>
          <t>Thuế VAT (%):</t>
        </is>
      </c>
      <c r="C18" s="21">
        <f>CAU_HINH!$B$6</f>
        <v/>
      </c>
      <c r="D18" s="18">
        <f>"Thuế VAT 8% tính trên Cước Vận Chuyển Hãng"</f>
        <v/>
      </c>
    </row>
    <row r="20">
      <c r="B20" s="22" t="inlineStr">
        <is>
          <t>HẠNG MỤC CƯỚC &amp; PHỤ PHÍ</t>
        </is>
      </c>
      <c r="C20" s="23" t="inlineStr">
        <is>
          <t>1. GIÁ BÁN KHÁCH HÀNG (VNĐ)</t>
        </is>
      </c>
      <c r="D20" s="24" t="inlineStr">
        <is>
          <t>2. GIÁ VỐN VIETTEL (VNĐ)</t>
        </is>
      </c>
      <c r="E20" s="25" t="inlineStr">
        <is>
          <t>LỢI NHUẬN GỘP (VNĐ)</t>
        </is>
      </c>
      <c r="F20" s="26" t="inlineStr">
        <is>
          <t>CÔNG THỨC &amp; DIỄN GIẢI ĐỐI SOÁT</t>
        </is>
      </c>
    </row>
    <row r="21">
      <c r="B21" s="27" t="inlineStr">
        <is>
          <t>1. Cước Net (Base Rate)</t>
        </is>
      </c>
      <c r="C21" s="28">
        <f>IF(C15&lt;=20, VLOOKUP(C15, GIA_KHAC!$A$5:$K$44, G8+1, FALSE), C15*IF(C15&lt;=44, VLOOKUP("21-44", GIA_KHAC!$A$45:$K$48, G8+1, FALSE), IF(C15&lt;=70, VLOOKUP("45-70", GIA_KHAC!$A$45:$K$48, G8+1, FALSE), IF(C15&lt;=99, VLOOKUP("71-99", GIA_KHAC!$A$45:$K$48, G8+1, FALSE), VLOOKUP("100+", GIA_KHAC!$A$45:$K$48, G8+1, FALSE)))))</f>
        <v/>
      </c>
      <c r="D21" s="28">
        <f>IF(C15&lt;=20, VLOOKUP(C15, GIA_VIETTEL!$A$5:$K$44, G8+1, FALSE), C15*IF(C15&lt;=44, VLOOKUP("21-44", GIA_VIETTEL!$A$45:$K$48, G8+1, FALSE), IF(C15&lt;=70, VLOOKUP("45-70", GIA_VIETTEL!$A$45:$K$48, G8+1, FALSE), IF(C15&lt;=99, VLOOKUP("71-99", GIA_VIETTEL!$A$45:$K$48, G8+1, FALSE), VLOOKUP("100+", GIA_VIETTEL!$A$45:$K$48, G8+1, FALSE)))))</f>
        <v/>
      </c>
      <c r="E21" s="28">
        <f>C21-D21</f>
        <v/>
      </c>
      <c r="F21" s="29">
        <f>"Cước Express Saver Zone " &amp; G8 &amp; " nấc " &amp; TEXT(C15, "0.0kg")</f>
        <v/>
      </c>
    </row>
    <row r="22">
      <c r="B22" s="30" t="inlineStr">
        <is>
          <t>2. Phí Biến Động Khẩn Cấp (Surge/Demand)</t>
        </is>
      </c>
      <c r="C22" s="31">
        <f>ROUND(C15 * H8, 0)</f>
        <v/>
      </c>
      <c r="D22" s="31">
        <f>ROUND(C15 * H8, 0)</f>
        <v/>
      </c>
      <c r="E22" s="31">
        <f>C22-D22</f>
        <v/>
      </c>
      <c r="F22" s="32">
        <f>"Đã giảm 50% (Mỹ 19.975 đ/kg, Đức/UAE 14.100 đ/kg, APAC 1.175 đ/kg)"</f>
        <v/>
      </c>
    </row>
    <row r="23">
      <c r="B23" s="27" t="inlineStr">
        <is>
          <t>3. Phí Phát Hàng Tại Mỹ (IPF)</t>
        </is>
      </c>
      <c r="C23" s="28">
        <f>IF(LEFT(C9, 2)="US", CAU_HINH!$B$8, 0)</f>
        <v/>
      </c>
      <c r="D23" s="28">
        <f>IF(LEFT(C9, 2)="US", CAU_HINH!$B$9, 0)</f>
        <v/>
      </c>
      <c r="E23" s="28">
        <f>C23-D23</f>
        <v/>
      </c>
      <c r="F23" s="29">
        <f>"Chỉ áp dụng cho Mỹ (Viettel giảm 40% còn 35.250đ / Khách thu 58.750đ)"</f>
        <v/>
      </c>
    </row>
    <row r="24">
      <c r="B24" s="33" t="inlineStr">
        <is>
          <t>4. Tổng chịu Phụ Phí Xăng Dầu (Subtotal)</t>
        </is>
      </c>
      <c r="C24" s="34">
        <f>C21+C22+C23</f>
        <v/>
      </c>
      <c r="D24" s="34">
        <f>D21+D22+D23</f>
        <v/>
      </c>
      <c r="E24" s="34">
        <f>C24-D24</f>
        <v/>
      </c>
      <c r="F24" s="32">
        <f>"= Cước Net + Phí Biến Động + Phí Phát Hàng Tại Mỹ"</f>
        <v/>
      </c>
    </row>
    <row r="25">
      <c r="B25" s="27" t="inlineStr">
        <is>
          <t>5. Phụ Phí Xăng Dầu FSC (52.5%)</t>
        </is>
      </c>
      <c r="C25" s="28">
        <f>ROUND(C24*C17, 0)</f>
        <v/>
      </c>
      <c r="D25" s="28">
        <f>ROUND(D24*C17, 0)</f>
        <v/>
      </c>
      <c r="E25" s="28">
        <f>C25-D25</f>
        <v/>
      </c>
      <c r="F25" s="29">
        <f>"Tỷ lệ FSC " &amp; TEXT(C17, "0.0%") &amp; " tính trên dòng 4"</f>
        <v/>
      </c>
    </row>
    <row r="26">
      <c r="B26" s="30" t="inlineStr">
        <is>
          <t>6. Thuế VAT (8%)</t>
        </is>
      </c>
      <c r="C26" s="31">
        <f>ROUND((C24+C25)*C18, 0)</f>
        <v/>
      </c>
      <c r="D26" s="31">
        <f>ROUND((D24+D25)*C18, 0)</f>
        <v/>
      </c>
      <c r="E26" s="31">
        <f>C26-D26</f>
        <v/>
      </c>
      <c r="F26" s="32">
        <f>"Thuế VAT " &amp; TEXT(C18, "0%") &amp; " tính trên (Dòng 4 + FSC)"</f>
        <v/>
      </c>
    </row>
    <row r="27">
      <c r="B27" s="35" t="inlineStr">
        <is>
          <t>⭐ CƯỚC HÃNG VẬN CHUYỂN (Sau VAT)</t>
        </is>
      </c>
      <c r="C27" s="36">
        <f>C24+C25+C26</f>
        <v/>
      </c>
      <c r="D27" s="36">
        <f>D24+D25+D26</f>
        <v/>
      </c>
      <c r="E27" s="36">
        <f>C27-D27</f>
        <v/>
      </c>
      <c r="F27" s="37">
        <f>"= Tổng cước vận chuyển hãng UPS / Viettel Post thu"</f>
        <v/>
      </c>
    </row>
    <row r="28">
      <c r="B28" s="30" t="inlineStr">
        <is>
          <t>7. Phí Dịch Vụ Hải Quan</t>
        </is>
      </c>
      <c r="C28" s="31">
        <f>ROUND(MAX(1, C15) * VLOOKUP(C16, QUAN_LY_PHI_HAI_QUAN!$B$5:$E$11, 3, FALSE), 0)</f>
        <v/>
      </c>
      <c r="D28" s="31">
        <f>ROUND(MAX(1, C15) * VLOOKUP(C16, QUAN_LY_PHI_HAI_QUAN!$B$5:$E$11, 2, FALSE), 0)</f>
        <v/>
      </c>
      <c r="E28" s="31">
        <f>C28-D28</f>
        <v/>
      </c>
      <c r="F28" s="32">
        <f>"Tra cứu từ QUAN_LY_PHI_HAI_QUAN (Dưới 1kg tính 1kg: " &amp; TEXT(MAX(1, C15), "0.0") &amp; "kg)"</f>
        <v/>
      </c>
    </row>
    <row r="29">
      <c r="B29" s="27" t="inlineStr">
        <is>
          <t>8. Phí An Ninh Sân Bay</t>
        </is>
      </c>
      <c r="C29" s="28">
        <f>CAU_HINH!$B$10</f>
        <v/>
      </c>
      <c r="D29" s="28">
        <f>CAU_HINH!$B$11</f>
        <v/>
      </c>
      <c r="E29" s="28">
        <f>C29-D29</f>
        <v/>
      </c>
      <c r="F29" s="29">
        <f>"Phí an ninh hàng không (Khách trả 150.000đ / Viettel 0đ)"</f>
        <v/>
      </c>
    </row>
    <row r="30">
      <c r="B30" s="38" t="inlineStr">
        <is>
          <t>🏆 TỔNG CỘNG THANH TOÁN</t>
        </is>
      </c>
      <c r="C30" s="39">
        <f>C27+C28+C29</f>
        <v/>
      </c>
      <c r="D30" s="40">
        <f>D27+D28+D29</f>
        <v/>
      </c>
      <c r="E30" s="41">
        <f>C30-D30</f>
        <v/>
      </c>
      <c r="F30" s="42">
        <f>"TỔNG THU KHÁCH HÀNG / TỔNG CHI TRẢ VIETTEL POST &amp; HẢI QUAN"</f>
        <v/>
      </c>
    </row>
    <row r="32">
      <c r="B32" s="43" t="inlineStr">
        <is>
          <t>📊 TỶ SUẤT LỢI NHUẬN GỘP (%)</t>
        </is>
      </c>
      <c r="C32" s="44" t="n">
        <v>1</v>
      </c>
      <c r="D32" s="44">
        <f>IF(C30&gt;0, D30/C30, 0)</f>
        <v/>
      </c>
      <c r="E32" s="45">
        <f>IF(C30&gt;0, E30/C30, 0)</f>
        <v/>
      </c>
      <c r="F32" s="29">
        <f> Lợi Nhuận Gộp / Tổng Thu Khách Hàng</f>
        <v/>
      </c>
    </row>
  </sheetData>
  <mergeCells count="21">
    <mergeCell ref="D11:F11"/>
    <mergeCell ref="D13:F13"/>
    <mergeCell ref="D17:F17"/>
    <mergeCell ref="D16:F16"/>
    <mergeCell ref="E6:G6"/>
    <mergeCell ref="D12:F12"/>
    <mergeCell ref="D18:F18"/>
    <mergeCell ref="D9:F9"/>
    <mergeCell ref="D8:F8"/>
    <mergeCell ref="B8:C8"/>
    <mergeCell ref="D15:F15"/>
    <mergeCell ref="B6:D6"/>
    <mergeCell ref="B5:D5"/>
    <mergeCell ref="D14:F14"/>
    <mergeCell ref="H5:J5"/>
    <mergeCell ref="B4:D4"/>
    <mergeCell ref="D10:F10"/>
    <mergeCell ref="E5:G5"/>
    <mergeCell ref="H4:J4"/>
    <mergeCell ref="E4:G4"/>
    <mergeCell ref="H6:J6"/>
  </mergeCells>
  <dataValidations count="2">
    <dataValidation sqref="C9" showDropDown="0" showInputMessage="0" showErrorMessage="0" allowBlank="0" type="list">
      <formula1>DANH_MUC_QUOC_GIA!$C$5:$C$254</formula1>
    </dataValidation>
    <dataValidation sqref="C16" showDropDown="0" showInputMessage="0" showErrorMessage="0" allowBlank="0" type="list">
      <formula1>QUAN_LY_PHI_HAI_QUAN!$B$5:$B$11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6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4" customWidth="1" min="3" max="3"/>
    <col width="7" customWidth="1" min="4" max="4"/>
    <col width="13" customWidth="1" min="5" max="5"/>
    <col width="10" customWidth="1" min="6" max="6"/>
    <col width="10" customWidth="1" min="7" max="7"/>
    <col width="10" customWidth="1" min="8" max="8"/>
    <col width="13" customWidth="1" min="9" max="9"/>
    <col width="13" customWidth="1" min="10" max="10"/>
    <col width="24" customWidth="1" min="11" max="11"/>
    <col width="16" customWidth="1" min="12" max="12"/>
    <col width="13" customWidth="1" min="13" max="13"/>
    <col width="12" customWidth="1" min="14" max="14"/>
    <col width="18" customWidth="1" min="15" max="15"/>
    <col width="16" customWidth="1" min="16" max="16"/>
    <col width="13" customWidth="1" min="17" max="17"/>
    <col width="12" customWidth="1" min="18" max="18"/>
    <col width="18" customWidth="1" min="19" max="19"/>
    <col width="18" customWidth="1" min="20" max="20"/>
    <col width="14" customWidth="1" min="21" max="21"/>
  </cols>
  <sheetData>
    <row r="1">
      <c r="A1" s="1" t="inlineStr">
        <is>
          <t>📋 BẢNG TÍNH NHANH NHIỀU ĐƠN HÀNG (BATCH 20 AWB - UPS VIETTEL)</t>
        </is>
      </c>
    </row>
    <row r="2">
      <c r="A2" s="2" t="inlineStr">
        <is>
          <t>Cột Loại Hàng chỉ để tên nội dung sạch sẽ. Chi phí hải quan tự động liên kết từ sheet QUAN_LY_PHI_HAI_QUAN.</t>
        </is>
      </c>
    </row>
    <row r="4">
      <c r="A4" s="46" t="inlineStr">
        <is>
          <t>THÔNG TIN LÔ HÀNG</t>
        </is>
      </c>
      <c r="B4" s="47" t="n"/>
      <c r="C4" s="47" t="n"/>
      <c r="D4" s="47" t="n"/>
      <c r="E4" s="47" t="n"/>
      <c r="F4" s="47" t="n"/>
      <c r="G4" s="47" t="n"/>
      <c r="H4" s="47" t="n"/>
      <c r="I4" s="47" t="n"/>
      <c r="J4" s="47" t="n"/>
      <c r="K4" s="47" t="n"/>
      <c r="L4" s="48" t="inlineStr">
        <is>
          <t>1. THU KHÁCH HÀNG (VNĐ)</t>
        </is>
      </c>
      <c r="M4" s="47" t="n"/>
      <c r="N4" s="47" t="n"/>
      <c r="O4" s="47" t="n"/>
      <c r="P4" s="49" t="inlineStr">
        <is>
          <t>2. TRẢ VIETTEL &amp; HQ (VNĐ)</t>
        </is>
      </c>
      <c r="Q4" s="47" t="n"/>
      <c r="R4" s="47" t="n"/>
      <c r="S4" s="47" t="n"/>
      <c r="T4" s="50" t="inlineStr">
        <is>
          <t>LỢI NHUẬN GỘP</t>
        </is>
      </c>
      <c r="U4" s="47" t="n"/>
    </row>
    <row r="5">
      <c r="A5" s="51" t="inlineStr">
        <is>
          <t>STT</t>
        </is>
      </c>
      <c r="B5" s="51" t="inlineStr">
        <is>
          <t>Mã AWB</t>
        </is>
      </c>
      <c r="C5" s="51" t="inlineStr">
        <is>
          <t>Quốc Gia Đến</t>
        </is>
      </c>
      <c r="D5" s="51" t="inlineStr">
        <is>
          <t>Zone</t>
        </is>
      </c>
      <c r="E5" s="51" t="inlineStr">
        <is>
          <t>Cân Thực (kg)</t>
        </is>
      </c>
      <c r="F5" s="51" t="inlineStr">
        <is>
          <t>Dài (cm)</t>
        </is>
      </c>
      <c r="G5" s="51" t="inlineStr">
        <is>
          <t>Rộng (cm)</t>
        </is>
      </c>
      <c r="H5" s="51" t="inlineStr">
        <is>
          <t>Cao (cm)</t>
        </is>
      </c>
      <c r="I5" s="51" t="inlineStr">
        <is>
          <t>Thể Tích (kg)</t>
        </is>
      </c>
      <c r="J5" s="51" t="inlineStr">
        <is>
          <t>Cân Tính (kg)</t>
        </is>
      </c>
      <c r="K5" s="51" t="inlineStr">
        <is>
          <t>Loại Hàng</t>
        </is>
      </c>
      <c r="L5" s="51" t="inlineStr">
        <is>
          <t>Cước Hãng</t>
        </is>
      </c>
      <c r="M5" s="51" t="inlineStr">
        <is>
          <t>Hải Quan</t>
        </is>
      </c>
      <c r="N5" s="51" t="inlineStr">
        <is>
          <t>An Ninh</t>
        </is>
      </c>
      <c r="O5" s="51" t="inlineStr">
        <is>
          <t>TỔNG THU</t>
        </is>
      </c>
      <c r="P5" s="51" t="inlineStr">
        <is>
          <t>Cước Viettel</t>
        </is>
      </c>
      <c r="Q5" s="51" t="inlineStr">
        <is>
          <t>Hải Quan</t>
        </is>
      </c>
      <c r="R5" s="51" t="inlineStr">
        <is>
          <t>An Ninh</t>
        </is>
      </c>
      <c r="S5" s="51" t="inlineStr">
        <is>
          <t>TỔNG TRẢ</t>
        </is>
      </c>
      <c r="T5" s="51" t="inlineStr">
        <is>
          <t>LỢI NHUẬN GỘP (VNĐ)</t>
        </is>
      </c>
      <c r="U5" s="51" t="inlineStr">
        <is>
          <t>TỶ SUẤT LN</t>
        </is>
      </c>
    </row>
    <row r="6">
      <c r="A6" s="52" t="n">
        <v>1</v>
      </c>
      <c r="B6" s="52" t="inlineStr">
        <is>
          <t>1Z999999010001</t>
        </is>
      </c>
      <c r="C6" s="53" t="inlineStr">
        <is>
          <t>US - United States</t>
        </is>
      </c>
      <c r="D6" s="52">
        <f>VLOOKUP(LEFT(C6, 2), DANH_MUC_QUOC_GIA!$A$5:$G$260, 4, FALSE)</f>
        <v/>
      </c>
      <c r="E6" s="54" t="n">
        <v>2</v>
      </c>
      <c r="F6" s="55" t="n">
        <v>30</v>
      </c>
      <c r="G6" s="55" t="n">
        <v>20</v>
      </c>
      <c r="H6" s="55" t="n">
        <v>15</v>
      </c>
      <c r="I6" s="54">
        <f>IF(F6*G6*H6&gt;0, (F6*G6*H6)/5000, 0)</f>
        <v/>
      </c>
      <c r="J6" s="56">
        <f>IF(E6&gt;0, IF(MAX(E6, I6)&lt;=20, ROUNDUP(MAX(E6, I6)*2, 0)/2, ROUNDUP(MAX(E6, I6), 0)), 0)</f>
        <v/>
      </c>
      <c r="K6" s="53" t="inlineStr">
        <is>
          <t>Hàng thông thường</t>
        </is>
      </c>
      <c r="L6" s="57">
        <f>IF(J6&gt;0, ROUND((IF(J6&lt;=20, VLOOKUP(J6, GIA_KHAC!$A$5:$K$44, D6+1, FALSE), J6*IF(J6&lt;=44, VLOOKUP("21-44", GIA_KHAC!$A$45:$K$48, D6+1, FALSE), IF(J6&lt;=70, VLOOKUP("45-70", GIA_KHAC!$A$45:$K$48, D6+1, FALSE), IF(J6&lt;=99, VLOOKUP("71-99", GIA_KHAC!$A$45:$K$48, D6+1, FALSE), VLOOKUP("100+", GIA_KHAC!$A$45:$K$48, D6+1, FALSE))))) + J6*VLOOKUP(LEFT(C6, 2), DANH_MUC_QUOC_GIA!$A$5:$G$260, 6, FALSE) + IF(LEFT(C6, 2)="US", CAU_HINH!$B$8, 0)) * (1 + CAU_HINH!$B$5) * (1 + CAU_HINH!$B$6), 0), 0)</f>
        <v/>
      </c>
      <c r="M6" s="57">
        <f>IF(J6&gt;0, ROUND(MAX(1, J6) * VLOOKUP(K6, QUAN_LY_PHI_HAI_QUAN!$B$5:$E$11, 3, FALSE), 0), 0)</f>
        <v/>
      </c>
      <c r="N6" s="57">
        <f>IF(J6&gt;0, CAU_HINH!$B$10, 0)</f>
        <v/>
      </c>
      <c r="O6" s="58">
        <f>L6+M6+N6</f>
        <v/>
      </c>
      <c r="P6" s="57">
        <f>IF(J6&gt;0, ROUND((IF(J6&lt;=20, VLOOKUP(J6, GIA_VIETTEL!$A$5:$K$44, D6+1, FALSE), J6*IF(J6&lt;=44, VLOOKUP("21-44", GIA_VIETTEL!$A$45:$K$48, D6+1, FALSE), IF(J6&lt;=70, VLOOKUP("45-70", GIA_VIETTEL!$A$45:$K$48, D6+1, FALSE), IF(J6&lt;=99, VLOOKUP("71-99", GIA_VIETTEL!$A$45:$K$48, D6+1, FALSE), VLOOKUP("100+", GIA_VIETTEL!$A$45:$K$48, D6+1, FALSE))))) + J6*VLOOKUP(LEFT(C6, 2), DANH_MUC_QUOC_GIA!$A$5:$G$260, 6, FALSE) + IF(LEFT(C6, 2)="US", CAU_HINH!$B$9, 0)) * (1 + CAU_HINH!$B$5) * (1 + CAU_HINH!$B$6), 0), 0)</f>
        <v/>
      </c>
      <c r="Q6" s="57">
        <f>IF(J6&gt;0, ROUND(MAX(1, J6) * VLOOKUP(K6, QUAN_LY_PHI_HAI_QUAN!$B$5:$E$11, 2, FALSE), 0), 0)</f>
        <v/>
      </c>
      <c r="R6" s="57">
        <f>IF(J6&gt;0, CAU_HINH!$B$11, 0)</f>
        <v/>
      </c>
      <c r="S6" s="59">
        <f>P6+Q6+R6</f>
        <v/>
      </c>
      <c r="T6" s="60">
        <f>O6-S6</f>
        <v/>
      </c>
      <c r="U6" s="61">
        <f>IF(O6&gt;0, T6/O6, 0)</f>
        <v/>
      </c>
    </row>
    <row r="7">
      <c r="A7" s="62" t="n">
        <v>2</v>
      </c>
      <c r="B7" s="62" t="inlineStr">
        <is>
          <t>1Z999999010002</t>
        </is>
      </c>
      <c r="C7" s="63" t="inlineStr">
        <is>
          <t>US - United States</t>
        </is>
      </c>
      <c r="D7" s="62">
        <f>VLOOKUP(LEFT(C7, 2), DANH_MUC_QUOC_GIA!$A$5:$G$260, 4, FALSE)</f>
        <v/>
      </c>
      <c r="E7" s="64" t="n">
        <v>1</v>
      </c>
      <c r="F7" s="65" t="n">
        <v>25</v>
      </c>
      <c r="G7" s="65" t="n">
        <v>20</v>
      </c>
      <c r="H7" s="65" t="n">
        <v>10</v>
      </c>
      <c r="I7" s="66">
        <f>IF(F7*G7*H7&gt;0, (F7*G7*H7)/5000, 0)</f>
        <v/>
      </c>
      <c r="J7" s="67">
        <f>IF(E7&gt;0, IF(MAX(E7, I7)&lt;=20, ROUNDUP(MAX(E7, I7)*2, 0)/2, ROUNDUP(MAX(E7, I7), 0)), 0)</f>
        <v/>
      </c>
      <c r="K7" s="63" t="inlineStr">
        <is>
          <t>Hàng thông thường</t>
        </is>
      </c>
      <c r="L7" s="68">
        <f>IF(J7&gt;0, ROUND((IF(J7&lt;=20, VLOOKUP(J7, GIA_KHAC!$A$5:$K$44, D7+1, FALSE), J7*IF(J7&lt;=44, VLOOKUP("21-44", GIA_KHAC!$A$45:$K$48, D7+1, FALSE), IF(J7&lt;=70, VLOOKUP("45-70", GIA_KHAC!$A$45:$K$48, D7+1, FALSE), IF(J7&lt;=99, VLOOKUP("71-99", GIA_KHAC!$A$45:$K$48, D7+1, FALSE), VLOOKUP("100+", GIA_KHAC!$A$45:$K$48, D7+1, FALSE))))) + J7*VLOOKUP(LEFT(C7, 2), DANH_MUC_QUOC_GIA!$A$5:$G$260, 6, FALSE) + IF(LEFT(C7, 2)="US", CAU_HINH!$B$8, 0)) * (1 + CAU_HINH!$B$5) * (1 + CAU_HINH!$B$6), 0), 0)</f>
        <v/>
      </c>
      <c r="M7" s="68">
        <f>IF(J7&gt;0, ROUND(MAX(1, J7) * VLOOKUP(K7, QUAN_LY_PHI_HAI_QUAN!$B$5:$E$11, 3, FALSE), 0), 0)</f>
        <v/>
      </c>
      <c r="N7" s="68">
        <f>IF(J7&gt;0, CAU_HINH!$B$10, 0)</f>
        <v/>
      </c>
      <c r="O7" s="58">
        <f>L7+M7+N7</f>
        <v/>
      </c>
      <c r="P7" s="68">
        <f>IF(J7&gt;0, ROUND((IF(J7&lt;=20, VLOOKUP(J7, GIA_VIETTEL!$A$5:$K$44, D7+1, FALSE), J7*IF(J7&lt;=44, VLOOKUP("21-44", GIA_VIETTEL!$A$45:$K$48, D7+1, FALSE), IF(J7&lt;=70, VLOOKUP("45-70", GIA_VIETTEL!$A$45:$K$48, D7+1, FALSE), IF(J7&lt;=99, VLOOKUP("71-99", GIA_VIETTEL!$A$45:$K$48, D7+1, FALSE), VLOOKUP("100+", GIA_VIETTEL!$A$45:$K$48, D7+1, FALSE))))) + J7*VLOOKUP(LEFT(C7, 2), DANH_MUC_QUOC_GIA!$A$5:$G$260, 6, FALSE) + IF(LEFT(C7, 2)="US", CAU_HINH!$B$9, 0)) * (1 + CAU_HINH!$B$5) * (1 + CAU_HINH!$B$6), 0), 0)</f>
        <v/>
      </c>
      <c r="Q7" s="68">
        <f>IF(J7&gt;0, ROUND(MAX(1, J7) * VLOOKUP(K7, QUAN_LY_PHI_HAI_QUAN!$B$5:$E$11, 2, FALSE), 0), 0)</f>
        <v/>
      </c>
      <c r="R7" s="68">
        <f>IF(J7&gt;0, CAU_HINH!$B$11, 0)</f>
        <v/>
      </c>
      <c r="S7" s="59">
        <f>P7+Q7+R7</f>
        <v/>
      </c>
      <c r="T7" s="60">
        <f>O7-S7</f>
        <v/>
      </c>
      <c r="U7" s="44">
        <f>IF(O7&gt;0, T7/O7, 0)</f>
        <v/>
      </c>
    </row>
    <row r="8">
      <c r="A8" s="52" t="n">
        <v>3</v>
      </c>
      <c r="B8" s="52" t="inlineStr">
        <is>
          <t>1Z999999010003</t>
        </is>
      </c>
      <c r="C8" s="53" t="inlineStr">
        <is>
          <t>DE - Germany</t>
        </is>
      </c>
      <c r="D8" s="52">
        <f>VLOOKUP(LEFT(C8, 2), DANH_MUC_QUOC_GIA!$A$5:$G$260, 4, FALSE)</f>
        <v/>
      </c>
      <c r="E8" s="54" t="n">
        <v>1.5</v>
      </c>
      <c r="F8" s="55" t="n">
        <v>30</v>
      </c>
      <c r="G8" s="55" t="n">
        <v>20</v>
      </c>
      <c r="H8" s="55" t="n">
        <v>15</v>
      </c>
      <c r="I8" s="54">
        <f>IF(F8*G8*H8&gt;0, (F8*G8*H8)/5000, 0)</f>
        <v/>
      </c>
      <c r="J8" s="56">
        <f>IF(E8&gt;0, IF(MAX(E8, I8)&lt;=20, ROUNDUP(MAX(E8, I8)*2, 0)/2, ROUNDUP(MAX(E8, I8), 0)), 0)</f>
        <v/>
      </c>
      <c r="K8" s="53" t="inlineStr">
        <is>
          <t>Hàng thông thường</t>
        </is>
      </c>
      <c r="L8" s="57">
        <f>IF(J8&gt;0, ROUND((IF(J8&lt;=20, VLOOKUP(J8, GIA_KHAC!$A$5:$K$44, D8+1, FALSE), J8*IF(J8&lt;=44, VLOOKUP("21-44", GIA_KHAC!$A$45:$K$48, D8+1, FALSE), IF(J8&lt;=70, VLOOKUP("45-70", GIA_KHAC!$A$45:$K$48, D8+1, FALSE), IF(J8&lt;=99, VLOOKUP("71-99", GIA_KHAC!$A$45:$K$48, D8+1, FALSE), VLOOKUP("100+", GIA_KHAC!$A$45:$K$48, D8+1, FALSE))))) + J8*VLOOKUP(LEFT(C8, 2), DANH_MUC_QUOC_GIA!$A$5:$G$260, 6, FALSE) + IF(LEFT(C8, 2)="US", CAU_HINH!$B$8, 0)) * (1 + CAU_HINH!$B$5) * (1 + CAU_HINH!$B$6), 0), 0)</f>
        <v/>
      </c>
      <c r="M8" s="57">
        <f>IF(J8&gt;0, ROUND(MAX(1, J8) * VLOOKUP(K8, QUAN_LY_PHI_HAI_QUAN!$B$5:$E$11, 3, FALSE), 0), 0)</f>
        <v/>
      </c>
      <c r="N8" s="57">
        <f>IF(J8&gt;0, CAU_HINH!$B$10, 0)</f>
        <v/>
      </c>
      <c r="O8" s="58">
        <f>L8+M8+N8</f>
        <v/>
      </c>
      <c r="P8" s="57">
        <f>IF(J8&gt;0, ROUND((IF(J8&lt;=20, VLOOKUP(J8, GIA_VIETTEL!$A$5:$K$44, D8+1, FALSE), J8*IF(J8&lt;=44, VLOOKUP("21-44", GIA_VIETTEL!$A$45:$K$48, D8+1, FALSE), IF(J8&lt;=70, VLOOKUP("45-70", GIA_VIETTEL!$A$45:$K$48, D8+1, FALSE), IF(J8&lt;=99, VLOOKUP("71-99", GIA_VIETTEL!$A$45:$K$48, D8+1, FALSE), VLOOKUP("100+", GIA_VIETTEL!$A$45:$K$48, D8+1, FALSE))))) + J8*VLOOKUP(LEFT(C8, 2), DANH_MUC_QUOC_GIA!$A$5:$G$260, 6, FALSE) + IF(LEFT(C8, 2)="US", CAU_HINH!$B$9, 0)) * (1 + CAU_HINH!$B$5) * (1 + CAU_HINH!$B$6), 0), 0)</f>
        <v/>
      </c>
      <c r="Q8" s="57">
        <f>IF(J8&gt;0, ROUND(MAX(1, J8) * VLOOKUP(K8, QUAN_LY_PHI_HAI_QUAN!$B$5:$E$11, 2, FALSE), 0), 0)</f>
        <v/>
      </c>
      <c r="R8" s="57">
        <f>IF(J8&gt;0, CAU_HINH!$B$11, 0)</f>
        <v/>
      </c>
      <c r="S8" s="59">
        <f>P8+Q8+R8</f>
        <v/>
      </c>
      <c r="T8" s="60">
        <f>O8-S8</f>
        <v/>
      </c>
      <c r="U8" s="61">
        <f>IF(O8&gt;0, T8/O8, 0)</f>
        <v/>
      </c>
    </row>
    <row r="9">
      <c r="A9" s="62" t="n">
        <v>4</v>
      </c>
      <c r="B9" s="62" t="inlineStr">
        <is>
          <t>1Z999999010004</t>
        </is>
      </c>
      <c r="C9" s="63" t="inlineStr">
        <is>
          <t>AE - United Arab Emirates</t>
        </is>
      </c>
      <c r="D9" s="62">
        <f>VLOOKUP(LEFT(C9, 2), DANH_MUC_QUOC_GIA!$A$5:$G$260, 4, FALSE)</f>
        <v/>
      </c>
      <c r="E9" s="64" t="n">
        <v>2</v>
      </c>
      <c r="F9" s="65" t="n">
        <v>30</v>
      </c>
      <c r="G9" s="65" t="n">
        <v>25</v>
      </c>
      <c r="H9" s="65" t="n">
        <v>20</v>
      </c>
      <c r="I9" s="66">
        <f>IF(F9*G9*H9&gt;0, (F9*G9*H9)/5000, 0)</f>
        <v/>
      </c>
      <c r="J9" s="67">
        <f>IF(E9&gt;0, IF(MAX(E9, I9)&lt;=20, ROUNDUP(MAX(E9, I9)*2, 0)/2, ROUNDUP(MAX(E9, I9), 0)), 0)</f>
        <v/>
      </c>
      <c r="K9" s="63" t="inlineStr">
        <is>
          <t>Thực phẩm, mỹ phẩm</t>
        </is>
      </c>
      <c r="L9" s="68">
        <f>IF(J9&gt;0, ROUND((IF(J9&lt;=20, VLOOKUP(J9, GIA_KHAC!$A$5:$K$44, D9+1, FALSE), J9*IF(J9&lt;=44, VLOOKUP("21-44", GIA_KHAC!$A$45:$K$48, D9+1, FALSE), IF(J9&lt;=70, VLOOKUP("45-70", GIA_KHAC!$A$45:$K$48, D9+1, FALSE), IF(J9&lt;=99, VLOOKUP("71-99", GIA_KHAC!$A$45:$K$48, D9+1, FALSE), VLOOKUP("100+", GIA_KHAC!$A$45:$K$48, D9+1, FALSE))))) + J9*VLOOKUP(LEFT(C9, 2), DANH_MUC_QUOC_GIA!$A$5:$G$260, 6, FALSE) + IF(LEFT(C9, 2)="US", CAU_HINH!$B$8, 0)) * (1 + CAU_HINH!$B$5) * (1 + CAU_HINH!$B$6), 0), 0)</f>
        <v/>
      </c>
      <c r="M9" s="68">
        <f>IF(J9&gt;0, ROUND(MAX(1, J9) * VLOOKUP(K9, QUAN_LY_PHI_HAI_QUAN!$B$5:$E$11, 3, FALSE), 0), 0)</f>
        <v/>
      </c>
      <c r="N9" s="68">
        <f>IF(J9&gt;0, CAU_HINH!$B$10, 0)</f>
        <v/>
      </c>
      <c r="O9" s="58">
        <f>L9+M9+N9</f>
        <v/>
      </c>
      <c r="P9" s="68">
        <f>IF(J9&gt;0, ROUND((IF(J9&lt;=20, VLOOKUP(J9, GIA_VIETTEL!$A$5:$K$44, D9+1, FALSE), J9*IF(J9&lt;=44, VLOOKUP("21-44", GIA_VIETTEL!$A$45:$K$48, D9+1, FALSE), IF(J9&lt;=70, VLOOKUP("45-70", GIA_VIETTEL!$A$45:$K$48, D9+1, FALSE), IF(J9&lt;=99, VLOOKUP("71-99", GIA_VIETTEL!$A$45:$K$48, D9+1, FALSE), VLOOKUP("100+", GIA_VIETTEL!$A$45:$K$48, D9+1, FALSE))))) + J9*VLOOKUP(LEFT(C9, 2), DANH_MUC_QUOC_GIA!$A$5:$G$260, 6, FALSE) + IF(LEFT(C9, 2)="US", CAU_HINH!$B$9, 0)) * (1 + CAU_HINH!$B$5) * (1 + CAU_HINH!$B$6), 0), 0)</f>
        <v/>
      </c>
      <c r="Q9" s="68">
        <f>IF(J9&gt;0, ROUND(MAX(1, J9) * VLOOKUP(K9, QUAN_LY_PHI_HAI_QUAN!$B$5:$E$11, 2, FALSE), 0), 0)</f>
        <v/>
      </c>
      <c r="R9" s="68">
        <f>IF(J9&gt;0, CAU_HINH!$B$11, 0)</f>
        <v/>
      </c>
      <c r="S9" s="59">
        <f>P9+Q9+R9</f>
        <v/>
      </c>
      <c r="T9" s="60">
        <f>O9-S9</f>
        <v/>
      </c>
      <c r="U9" s="44">
        <f>IF(O9&gt;0, T9/O9, 0)</f>
        <v/>
      </c>
    </row>
    <row r="10">
      <c r="A10" s="52" t="n">
        <v>5</v>
      </c>
      <c r="B10" s="52" t="inlineStr">
        <is>
          <t>1Z999999010005</t>
        </is>
      </c>
      <c r="C10" s="53" t="inlineStr">
        <is>
          <t>AU - Australia</t>
        </is>
      </c>
      <c r="D10" s="52">
        <f>VLOOKUP(LEFT(C10, 2), DANH_MUC_QUOC_GIA!$A$5:$G$260, 4, FALSE)</f>
        <v/>
      </c>
      <c r="E10" s="54" t="n">
        <v>3</v>
      </c>
      <c r="F10" s="55" t="n">
        <v>35</v>
      </c>
      <c r="G10" s="55" t="n">
        <v>25</v>
      </c>
      <c r="H10" s="55" t="n">
        <v>20</v>
      </c>
      <c r="I10" s="54">
        <f>IF(F10*G10*H10&gt;0, (F10*G10*H10)/5000, 0)</f>
        <v/>
      </c>
      <c r="J10" s="56">
        <f>IF(E10&gt;0, IF(MAX(E10, I10)&lt;=20, ROUNDUP(MAX(E10, I10)*2, 0)/2, ROUNDUP(MAX(E10, I10), 0)), 0)</f>
        <v/>
      </c>
      <c r="K10" s="53" t="inlineStr">
        <is>
          <t>Thực phẩm, mỹ phẩm</t>
        </is>
      </c>
      <c r="L10" s="57">
        <f>IF(J10&gt;0, ROUND((IF(J10&lt;=20, VLOOKUP(J10, GIA_KHAC!$A$5:$K$44, D10+1, FALSE), J10*IF(J10&lt;=44, VLOOKUP("21-44", GIA_KHAC!$A$45:$K$48, D10+1, FALSE), IF(J10&lt;=70, VLOOKUP("45-70", GIA_KHAC!$A$45:$K$48, D10+1, FALSE), IF(J10&lt;=99, VLOOKUP("71-99", GIA_KHAC!$A$45:$K$48, D10+1, FALSE), VLOOKUP("100+", GIA_KHAC!$A$45:$K$48, D10+1, FALSE))))) + J10*VLOOKUP(LEFT(C10, 2), DANH_MUC_QUOC_GIA!$A$5:$G$260, 6, FALSE) + IF(LEFT(C10, 2)="US", CAU_HINH!$B$8, 0)) * (1 + CAU_HINH!$B$5) * (1 + CAU_HINH!$B$6), 0), 0)</f>
        <v/>
      </c>
      <c r="M10" s="57">
        <f>IF(J10&gt;0, ROUND(MAX(1, J10) * VLOOKUP(K10, QUAN_LY_PHI_HAI_QUAN!$B$5:$E$11, 3, FALSE), 0), 0)</f>
        <v/>
      </c>
      <c r="N10" s="57">
        <f>IF(J10&gt;0, CAU_HINH!$B$10, 0)</f>
        <v/>
      </c>
      <c r="O10" s="58">
        <f>L10+M10+N10</f>
        <v/>
      </c>
      <c r="P10" s="57">
        <f>IF(J10&gt;0, ROUND((IF(J10&lt;=20, VLOOKUP(J10, GIA_VIETTEL!$A$5:$K$44, D10+1, FALSE), J10*IF(J10&lt;=44, VLOOKUP("21-44", GIA_VIETTEL!$A$45:$K$48, D10+1, FALSE), IF(J10&lt;=70, VLOOKUP("45-70", GIA_VIETTEL!$A$45:$K$48, D10+1, FALSE), IF(J10&lt;=99, VLOOKUP("71-99", GIA_VIETTEL!$A$45:$K$48, D10+1, FALSE), VLOOKUP("100+", GIA_VIETTEL!$A$45:$K$48, D10+1, FALSE))))) + J10*VLOOKUP(LEFT(C10, 2), DANH_MUC_QUOC_GIA!$A$5:$G$260, 6, FALSE) + IF(LEFT(C10, 2)="US", CAU_HINH!$B$9, 0)) * (1 + CAU_HINH!$B$5) * (1 + CAU_HINH!$B$6), 0), 0)</f>
        <v/>
      </c>
      <c r="Q10" s="57">
        <f>IF(J10&gt;0, ROUND(MAX(1, J10) * VLOOKUP(K10, QUAN_LY_PHI_HAI_QUAN!$B$5:$E$11, 2, FALSE), 0), 0)</f>
        <v/>
      </c>
      <c r="R10" s="57">
        <f>IF(J10&gt;0, CAU_HINH!$B$11, 0)</f>
        <v/>
      </c>
      <c r="S10" s="59">
        <f>P10+Q10+R10</f>
        <v/>
      </c>
      <c r="T10" s="60">
        <f>O10-S10</f>
        <v/>
      </c>
      <c r="U10" s="61">
        <f>IF(O10&gt;0, T10/O10, 0)</f>
        <v/>
      </c>
    </row>
    <row r="11">
      <c r="A11" s="62" t="n">
        <v>6</v>
      </c>
      <c r="B11" s="62" t="inlineStr">
        <is>
          <t>1Z999999010006</t>
        </is>
      </c>
      <c r="C11" s="63" t="inlineStr">
        <is>
          <t>CA - Canada</t>
        </is>
      </c>
      <c r="D11" s="62">
        <f>VLOOKUP(LEFT(C11, 2), DANH_MUC_QUOC_GIA!$A$5:$G$260, 4, FALSE)</f>
        <v/>
      </c>
      <c r="E11" s="64" t="n">
        <v>4.5</v>
      </c>
      <c r="F11" s="65" t="n">
        <v>40</v>
      </c>
      <c r="G11" s="65" t="n">
        <v>30</v>
      </c>
      <c r="H11" s="65" t="n">
        <v>20</v>
      </c>
      <c r="I11" s="66">
        <f>IF(F11*G11*H11&gt;0, (F11*G11*H11)/5000, 0)</f>
        <v/>
      </c>
      <c r="J11" s="67">
        <f>IF(E11&gt;0, IF(MAX(E11, I11)&lt;=20, ROUNDUP(MAX(E11, I11)*2, 0)/2, ROUNDUP(MAX(E11, I11), 0)), 0)</f>
        <v/>
      </c>
      <c r="K11" s="63" t="inlineStr">
        <is>
          <t>Hàng thông thường</t>
        </is>
      </c>
      <c r="L11" s="68">
        <f>IF(J11&gt;0, ROUND((IF(J11&lt;=20, VLOOKUP(J11, GIA_KHAC!$A$5:$K$44, D11+1, FALSE), J11*IF(J11&lt;=44, VLOOKUP("21-44", GIA_KHAC!$A$45:$K$48, D11+1, FALSE), IF(J11&lt;=70, VLOOKUP("45-70", GIA_KHAC!$A$45:$K$48, D11+1, FALSE), IF(J11&lt;=99, VLOOKUP("71-99", GIA_KHAC!$A$45:$K$48, D11+1, FALSE), VLOOKUP("100+", GIA_KHAC!$A$45:$K$48, D11+1, FALSE))))) + J11*VLOOKUP(LEFT(C11, 2), DANH_MUC_QUOC_GIA!$A$5:$G$260, 6, FALSE) + IF(LEFT(C11, 2)="US", CAU_HINH!$B$8, 0)) * (1 + CAU_HINH!$B$5) * (1 + CAU_HINH!$B$6), 0), 0)</f>
        <v/>
      </c>
      <c r="M11" s="68">
        <f>IF(J11&gt;0, ROUND(MAX(1, J11) * VLOOKUP(K11, QUAN_LY_PHI_HAI_QUAN!$B$5:$E$11, 3, FALSE), 0), 0)</f>
        <v/>
      </c>
      <c r="N11" s="68">
        <f>IF(J11&gt;0, CAU_HINH!$B$10, 0)</f>
        <v/>
      </c>
      <c r="O11" s="58">
        <f>L11+M11+N11</f>
        <v/>
      </c>
      <c r="P11" s="68">
        <f>IF(J11&gt;0, ROUND((IF(J11&lt;=20, VLOOKUP(J11, GIA_VIETTEL!$A$5:$K$44, D11+1, FALSE), J11*IF(J11&lt;=44, VLOOKUP("21-44", GIA_VIETTEL!$A$45:$K$48, D11+1, FALSE), IF(J11&lt;=70, VLOOKUP("45-70", GIA_VIETTEL!$A$45:$K$48, D11+1, FALSE), IF(J11&lt;=99, VLOOKUP("71-99", GIA_VIETTEL!$A$45:$K$48, D11+1, FALSE), VLOOKUP("100+", GIA_VIETTEL!$A$45:$K$48, D11+1, FALSE))))) + J11*VLOOKUP(LEFT(C11, 2), DANH_MUC_QUOC_GIA!$A$5:$G$260, 6, FALSE) + IF(LEFT(C11, 2)="US", CAU_HINH!$B$9, 0)) * (1 + CAU_HINH!$B$5) * (1 + CAU_HINH!$B$6), 0), 0)</f>
        <v/>
      </c>
      <c r="Q11" s="68">
        <f>IF(J11&gt;0, ROUND(MAX(1, J11) * VLOOKUP(K11, QUAN_LY_PHI_HAI_QUAN!$B$5:$E$11, 2, FALSE), 0), 0)</f>
        <v/>
      </c>
      <c r="R11" s="68">
        <f>IF(J11&gt;0, CAU_HINH!$B$11, 0)</f>
        <v/>
      </c>
      <c r="S11" s="59">
        <f>P11+Q11+R11</f>
        <v/>
      </c>
      <c r="T11" s="60">
        <f>O11-S11</f>
        <v/>
      </c>
      <c r="U11" s="44">
        <f>IF(O11&gt;0, T11/O11, 0)</f>
        <v/>
      </c>
    </row>
    <row r="12">
      <c r="A12" s="52" t="n">
        <v>7</v>
      </c>
      <c r="B12" s="52" t="inlineStr">
        <is>
          <t>1Z999999010007</t>
        </is>
      </c>
      <c r="C12" s="53" t="inlineStr">
        <is>
          <t>GB - United Kingdom</t>
        </is>
      </c>
      <c r="D12" s="52">
        <f>VLOOKUP(LEFT(C12, 2), DANH_MUC_QUOC_GIA!$A$5:$G$260, 4, FALSE)</f>
        <v/>
      </c>
      <c r="E12" s="54" t="n">
        <v>1</v>
      </c>
      <c r="F12" s="55" t="n">
        <v>25</v>
      </c>
      <c r="G12" s="55" t="n">
        <v>15</v>
      </c>
      <c r="H12" s="55" t="n">
        <v>10</v>
      </c>
      <c r="I12" s="54">
        <f>IF(F12*G12*H12&gt;0, (F12*G12*H12)/5000, 0)</f>
        <v/>
      </c>
      <c r="J12" s="56">
        <f>IF(E12&gt;0, IF(MAX(E12, I12)&lt;=20, ROUNDUP(MAX(E12, I12)*2, 0)/2, ROUNDUP(MAX(E12, I12), 0)), 0)</f>
        <v/>
      </c>
      <c r="K12" s="53" t="inlineStr">
        <is>
          <t>Hàng thông thường</t>
        </is>
      </c>
      <c r="L12" s="57">
        <f>IF(J12&gt;0, ROUND((IF(J12&lt;=20, VLOOKUP(J12, GIA_KHAC!$A$5:$K$44, D12+1, FALSE), J12*IF(J12&lt;=44, VLOOKUP("21-44", GIA_KHAC!$A$45:$K$48, D12+1, FALSE), IF(J12&lt;=70, VLOOKUP("45-70", GIA_KHAC!$A$45:$K$48, D12+1, FALSE), IF(J12&lt;=99, VLOOKUP("71-99", GIA_KHAC!$A$45:$K$48, D12+1, FALSE), VLOOKUP("100+", GIA_KHAC!$A$45:$K$48, D12+1, FALSE))))) + J12*VLOOKUP(LEFT(C12, 2), DANH_MUC_QUOC_GIA!$A$5:$G$260, 6, FALSE) + IF(LEFT(C12, 2)="US", CAU_HINH!$B$8, 0)) * (1 + CAU_HINH!$B$5) * (1 + CAU_HINH!$B$6), 0), 0)</f>
        <v/>
      </c>
      <c r="M12" s="57">
        <f>IF(J12&gt;0, ROUND(MAX(1, J12) * VLOOKUP(K12, QUAN_LY_PHI_HAI_QUAN!$B$5:$E$11, 3, FALSE), 0), 0)</f>
        <v/>
      </c>
      <c r="N12" s="57">
        <f>IF(J12&gt;0, CAU_HINH!$B$10, 0)</f>
        <v/>
      </c>
      <c r="O12" s="58">
        <f>L12+M12+N12</f>
        <v/>
      </c>
      <c r="P12" s="57">
        <f>IF(J12&gt;0, ROUND((IF(J12&lt;=20, VLOOKUP(J12, GIA_VIETTEL!$A$5:$K$44, D12+1, FALSE), J12*IF(J12&lt;=44, VLOOKUP("21-44", GIA_VIETTEL!$A$45:$K$48, D12+1, FALSE), IF(J12&lt;=70, VLOOKUP("45-70", GIA_VIETTEL!$A$45:$K$48, D12+1, FALSE), IF(J12&lt;=99, VLOOKUP("71-99", GIA_VIETTEL!$A$45:$K$48, D12+1, FALSE), VLOOKUP("100+", GIA_VIETTEL!$A$45:$K$48, D12+1, FALSE))))) + J12*VLOOKUP(LEFT(C12, 2), DANH_MUC_QUOC_GIA!$A$5:$G$260, 6, FALSE) + IF(LEFT(C12, 2)="US", CAU_HINH!$B$9, 0)) * (1 + CAU_HINH!$B$5) * (1 + CAU_HINH!$B$6), 0), 0)</f>
        <v/>
      </c>
      <c r="Q12" s="57">
        <f>IF(J12&gt;0, ROUND(MAX(1, J12) * VLOOKUP(K12, QUAN_LY_PHI_HAI_QUAN!$B$5:$E$11, 2, FALSE), 0), 0)</f>
        <v/>
      </c>
      <c r="R12" s="57">
        <f>IF(J12&gt;0, CAU_HINH!$B$11, 0)</f>
        <v/>
      </c>
      <c r="S12" s="59">
        <f>P12+Q12+R12</f>
        <v/>
      </c>
      <c r="T12" s="60">
        <f>O12-S12</f>
        <v/>
      </c>
      <c r="U12" s="61">
        <f>IF(O12&gt;0, T12/O12, 0)</f>
        <v/>
      </c>
    </row>
    <row r="13">
      <c r="A13" s="62" t="n">
        <v>8</v>
      </c>
      <c r="B13" s="62" t="inlineStr">
        <is>
          <t>1Z999999010008</t>
        </is>
      </c>
      <c r="C13" s="63" t="inlineStr">
        <is>
          <t>FR - France</t>
        </is>
      </c>
      <c r="D13" s="62">
        <f>VLOOKUP(LEFT(C13, 2), DANH_MUC_QUOC_GIA!$A$5:$G$260, 4, FALSE)</f>
        <v/>
      </c>
      <c r="E13" s="64" t="n">
        <v>2.5</v>
      </c>
      <c r="F13" s="65" t="n">
        <v>30</v>
      </c>
      <c r="G13" s="65" t="n">
        <v>20</v>
      </c>
      <c r="H13" s="65" t="n">
        <v>20</v>
      </c>
      <c r="I13" s="66">
        <f>IF(F13*G13*H13&gt;0, (F13*G13*H13)/5000, 0)</f>
        <v/>
      </c>
      <c r="J13" s="67">
        <f>IF(E13&gt;0, IF(MAX(E13, I13)&lt;=20, ROUNDUP(MAX(E13, I13)*2, 0)/2, ROUNDUP(MAX(E13, I13), 0)), 0)</f>
        <v/>
      </c>
      <c r="K13" s="63" t="inlineStr">
        <is>
          <t>Thực phẩm, mỹ phẩm</t>
        </is>
      </c>
      <c r="L13" s="68">
        <f>IF(J13&gt;0, ROUND((IF(J13&lt;=20, VLOOKUP(J13, GIA_KHAC!$A$5:$K$44, D13+1, FALSE), J13*IF(J13&lt;=44, VLOOKUP("21-44", GIA_KHAC!$A$45:$K$48, D13+1, FALSE), IF(J13&lt;=70, VLOOKUP("45-70", GIA_KHAC!$A$45:$K$48, D13+1, FALSE), IF(J13&lt;=99, VLOOKUP("71-99", GIA_KHAC!$A$45:$K$48, D13+1, FALSE), VLOOKUP("100+", GIA_KHAC!$A$45:$K$48, D13+1, FALSE))))) + J13*VLOOKUP(LEFT(C13, 2), DANH_MUC_QUOC_GIA!$A$5:$G$260, 6, FALSE) + IF(LEFT(C13, 2)="US", CAU_HINH!$B$8, 0)) * (1 + CAU_HINH!$B$5) * (1 + CAU_HINH!$B$6), 0), 0)</f>
        <v/>
      </c>
      <c r="M13" s="68">
        <f>IF(J13&gt;0, ROUND(MAX(1, J13) * VLOOKUP(K13, QUAN_LY_PHI_HAI_QUAN!$B$5:$E$11, 3, FALSE), 0), 0)</f>
        <v/>
      </c>
      <c r="N13" s="68">
        <f>IF(J13&gt;0, CAU_HINH!$B$10, 0)</f>
        <v/>
      </c>
      <c r="O13" s="58">
        <f>L13+M13+N13</f>
        <v/>
      </c>
      <c r="P13" s="68">
        <f>IF(J13&gt;0, ROUND((IF(J13&lt;=20, VLOOKUP(J13, GIA_VIETTEL!$A$5:$K$44, D13+1, FALSE), J13*IF(J13&lt;=44, VLOOKUP("21-44", GIA_VIETTEL!$A$45:$K$48, D13+1, FALSE), IF(J13&lt;=70, VLOOKUP("45-70", GIA_VIETTEL!$A$45:$K$48, D13+1, FALSE), IF(J13&lt;=99, VLOOKUP("71-99", GIA_VIETTEL!$A$45:$K$48, D13+1, FALSE), VLOOKUP("100+", GIA_VIETTEL!$A$45:$K$48, D13+1, FALSE))))) + J13*VLOOKUP(LEFT(C13, 2), DANH_MUC_QUOC_GIA!$A$5:$G$260, 6, FALSE) + IF(LEFT(C13, 2)="US", CAU_HINH!$B$9, 0)) * (1 + CAU_HINH!$B$5) * (1 + CAU_HINH!$B$6), 0), 0)</f>
        <v/>
      </c>
      <c r="Q13" s="68">
        <f>IF(J13&gt;0, ROUND(MAX(1, J13) * VLOOKUP(K13, QUAN_LY_PHI_HAI_QUAN!$B$5:$E$11, 2, FALSE), 0), 0)</f>
        <v/>
      </c>
      <c r="R13" s="68">
        <f>IF(J13&gt;0, CAU_HINH!$B$11, 0)</f>
        <v/>
      </c>
      <c r="S13" s="59">
        <f>P13+Q13+R13</f>
        <v/>
      </c>
      <c r="T13" s="60">
        <f>O13-S13</f>
        <v/>
      </c>
      <c r="U13" s="44">
        <f>IF(O13&gt;0, T13/O13, 0)</f>
        <v/>
      </c>
    </row>
    <row r="14">
      <c r="A14" s="52" t="n">
        <v>9</v>
      </c>
      <c r="B14" s="52" t="inlineStr">
        <is>
          <t>1Z999999010009</t>
        </is>
      </c>
      <c r="C14" s="53" t="inlineStr">
        <is>
          <t>JP - Japan</t>
        </is>
      </c>
      <c r="D14" s="52">
        <f>VLOOKUP(LEFT(C14, 2), DANH_MUC_QUOC_GIA!$A$5:$G$260, 4, FALSE)</f>
        <v/>
      </c>
      <c r="E14" s="54" t="n">
        <v>0.5</v>
      </c>
      <c r="F14" s="55" t="n">
        <v>20</v>
      </c>
      <c r="G14" s="55" t="n">
        <v>15</v>
      </c>
      <c r="H14" s="55" t="n">
        <v>10</v>
      </c>
      <c r="I14" s="54">
        <f>IF(F14*G14*H14&gt;0, (F14*G14*H14)/5000, 0)</f>
        <v/>
      </c>
      <c r="J14" s="56">
        <f>IF(E14&gt;0, IF(MAX(E14, I14)&lt;=20, ROUNDUP(MAX(E14, I14)*2, 0)/2, ROUNDUP(MAX(E14, I14), 0)), 0)</f>
        <v/>
      </c>
      <c r="K14" s="53" t="inlineStr">
        <is>
          <t>Hàng thông thường</t>
        </is>
      </c>
      <c r="L14" s="57">
        <f>IF(J14&gt;0, ROUND((IF(J14&lt;=20, VLOOKUP(J14, GIA_KHAC!$A$5:$K$44, D14+1, FALSE), J14*IF(J14&lt;=44, VLOOKUP("21-44", GIA_KHAC!$A$45:$K$48, D14+1, FALSE), IF(J14&lt;=70, VLOOKUP("45-70", GIA_KHAC!$A$45:$K$48, D14+1, FALSE), IF(J14&lt;=99, VLOOKUP("71-99", GIA_KHAC!$A$45:$K$48, D14+1, FALSE), VLOOKUP("100+", GIA_KHAC!$A$45:$K$48, D14+1, FALSE))))) + J14*VLOOKUP(LEFT(C14, 2), DANH_MUC_QUOC_GIA!$A$5:$G$260, 6, FALSE) + IF(LEFT(C14, 2)="US", CAU_HINH!$B$8, 0)) * (1 + CAU_HINH!$B$5) * (1 + CAU_HINH!$B$6), 0), 0)</f>
        <v/>
      </c>
      <c r="M14" s="57">
        <f>IF(J14&gt;0, ROUND(MAX(1, J14) * VLOOKUP(K14, QUAN_LY_PHI_HAI_QUAN!$B$5:$E$11, 3, FALSE), 0), 0)</f>
        <v/>
      </c>
      <c r="N14" s="57">
        <f>IF(J14&gt;0, CAU_HINH!$B$10, 0)</f>
        <v/>
      </c>
      <c r="O14" s="58">
        <f>L14+M14+N14</f>
        <v/>
      </c>
      <c r="P14" s="57">
        <f>IF(J14&gt;0, ROUND((IF(J14&lt;=20, VLOOKUP(J14, GIA_VIETTEL!$A$5:$K$44, D14+1, FALSE), J14*IF(J14&lt;=44, VLOOKUP("21-44", GIA_VIETTEL!$A$45:$K$48, D14+1, FALSE), IF(J14&lt;=70, VLOOKUP("45-70", GIA_VIETTEL!$A$45:$K$48, D14+1, FALSE), IF(J14&lt;=99, VLOOKUP("71-99", GIA_VIETTEL!$A$45:$K$48, D14+1, FALSE), VLOOKUP("100+", GIA_VIETTEL!$A$45:$K$48, D14+1, FALSE))))) + J14*VLOOKUP(LEFT(C14, 2), DANH_MUC_QUOC_GIA!$A$5:$G$260, 6, FALSE) + IF(LEFT(C14, 2)="US", CAU_HINH!$B$9, 0)) * (1 + CAU_HINH!$B$5) * (1 + CAU_HINH!$B$6), 0), 0)</f>
        <v/>
      </c>
      <c r="Q14" s="57">
        <f>IF(J14&gt;0, ROUND(MAX(1, J14) * VLOOKUP(K14, QUAN_LY_PHI_HAI_QUAN!$B$5:$E$11, 2, FALSE), 0), 0)</f>
        <v/>
      </c>
      <c r="R14" s="57">
        <f>IF(J14&gt;0, CAU_HINH!$B$11, 0)</f>
        <v/>
      </c>
      <c r="S14" s="59">
        <f>P14+Q14+R14</f>
        <v/>
      </c>
      <c r="T14" s="60">
        <f>O14-S14</f>
        <v/>
      </c>
      <c r="U14" s="61">
        <f>IF(O14&gt;0, T14/O14, 0)</f>
        <v/>
      </c>
    </row>
    <row r="15">
      <c r="A15" s="62" t="n">
        <v>10</v>
      </c>
      <c r="B15" s="62" t="inlineStr">
        <is>
          <t>1Z999999010010</t>
        </is>
      </c>
      <c r="C15" s="63" t="inlineStr">
        <is>
          <t>KR - Korea, South</t>
        </is>
      </c>
      <c r="D15" s="62">
        <f>VLOOKUP(LEFT(C15, 2), DANH_MUC_QUOC_GIA!$A$5:$G$260, 4, FALSE)</f>
        <v/>
      </c>
      <c r="E15" s="64" t="n">
        <v>5</v>
      </c>
      <c r="F15" s="65" t="n">
        <v>40</v>
      </c>
      <c r="G15" s="65" t="n">
        <v>30</v>
      </c>
      <c r="H15" s="65" t="n">
        <v>25</v>
      </c>
      <c r="I15" s="66">
        <f>IF(F15*G15*H15&gt;0, (F15*G15*H15)/5000, 0)</f>
        <v/>
      </c>
      <c r="J15" s="67">
        <f>IF(E15&gt;0, IF(MAX(E15, I15)&lt;=20, ROUNDUP(MAX(E15, I15)*2, 0)/2, ROUNDUP(MAX(E15, I15), 0)), 0)</f>
        <v/>
      </c>
      <c r="K15" s="63" t="inlineStr">
        <is>
          <t>Hàng thông thường</t>
        </is>
      </c>
      <c r="L15" s="68">
        <f>IF(J15&gt;0, ROUND((IF(J15&lt;=20, VLOOKUP(J15, GIA_KHAC!$A$5:$K$44, D15+1, FALSE), J15*IF(J15&lt;=44, VLOOKUP("21-44", GIA_KHAC!$A$45:$K$48, D15+1, FALSE), IF(J15&lt;=70, VLOOKUP("45-70", GIA_KHAC!$A$45:$K$48, D15+1, FALSE), IF(J15&lt;=99, VLOOKUP("71-99", GIA_KHAC!$A$45:$K$48, D15+1, FALSE), VLOOKUP("100+", GIA_KHAC!$A$45:$K$48, D15+1, FALSE))))) + J15*VLOOKUP(LEFT(C15, 2), DANH_MUC_QUOC_GIA!$A$5:$G$260, 6, FALSE) + IF(LEFT(C15, 2)="US", CAU_HINH!$B$8, 0)) * (1 + CAU_HINH!$B$5) * (1 + CAU_HINH!$B$6), 0), 0)</f>
        <v/>
      </c>
      <c r="M15" s="68">
        <f>IF(J15&gt;0, ROUND(MAX(1, J15) * VLOOKUP(K15, QUAN_LY_PHI_HAI_QUAN!$B$5:$E$11, 3, FALSE), 0), 0)</f>
        <v/>
      </c>
      <c r="N15" s="68">
        <f>IF(J15&gt;0, CAU_HINH!$B$10, 0)</f>
        <v/>
      </c>
      <c r="O15" s="58">
        <f>L15+M15+N15</f>
        <v/>
      </c>
      <c r="P15" s="68">
        <f>IF(J15&gt;0, ROUND((IF(J15&lt;=20, VLOOKUP(J15, GIA_VIETTEL!$A$5:$K$44, D15+1, FALSE), J15*IF(J15&lt;=44, VLOOKUP("21-44", GIA_VIETTEL!$A$45:$K$48, D15+1, FALSE), IF(J15&lt;=70, VLOOKUP("45-70", GIA_VIETTEL!$A$45:$K$48, D15+1, FALSE), IF(J15&lt;=99, VLOOKUP("71-99", GIA_VIETTEL!$A$45:$K$48, D15+1, FALSE), VLOOKUP("100+", GIA_VIETTEL!$A$45:$K$48, D15+1, FALSE))))) + J15*VLOOKUP(LEFT(C15, 2), DANH_MUC_QUOC_GIA!$A$5:$G$260, 6, FALSE) + IF(LEFT(C15, 2)="US", CAU_HINH!$B$9, 0)) * (1 + CAU_HINH!$B$5) * (1 + CAU_HINH!$B$6), 0), 0)</f>
        <v/>
      </c>
      <c r="Q15" s="68">
        <f>IF(J15&gt;0, ROUND(MAX(1, J15) * VLOOKUP(K15, QUAN_LY_PHI_HAI_QUAN!$B$5:$E$11, 2, FALSE), 0), 0)</f>
        <v/>
      </c>
      <c r="R15" s="68">
        <f>IF(J15&gt;0, CAU_HINH!$B$11, 0)</f>
        <v/>
      </c>
      <c r="S15" s="59">
        <f>P15+Q15+R15</f>
        <v/>
      </c>
      <c r="T15" s="60">
        <f>O15-S15</f>
        <v/>
      </c>
      <c r="U15" s="44">
        <f>IF(O15&gt;0, T15/O15, 0)</f>
        <v/>
      </c>
    </row>
    <row r="16">
      <c r="A16" s="52" t="n">
        <v>11</v>
      </c>
      <c r="B16" s="52" t="inlineStr">
        <is>
          <t>1Z999999010011</t>
        </is>
      </c>
      <c r="C16" s="53" t="inlineStr">
        <is>
          <t>US - United States</t>
        </is>
      </c>
      <c r="D16" s="52">
        <f>VLOOKUP(LEFT(C16, 2), DANH_MUC_QUOC_GIA!$A$5:$G$260, 4, FALSE)</f>
        <v/>
      </c>
      <c r="E16" s="54" t="n">
        <v>0</v>
      </c>
      <c r="F16" s="55" t="n">
        <v>0</v>
      </c>
      <c r="G16" s="55" t="n">
        <v>0</v>
      </c>
      <c r="H16" s="55" t="n">
        <v>0</v>
      </c>
      <c r="I16" s="54">
        <f>IF(F16*G16*H16&gt;0, (F16*G16*H16)/5000, 0)</f>
        <v/>
      </c>
      <c r="J16" s="56">
        <f>IF(E16&gt;0, IF(MAX(E16, I16)&lt;=20, ROUNDUP(MAX(E16, I16)*2, 0)/2, ROUNDUP(MAX(E16, I16), 0)), 0)</f>
        <v/>
      </c>
      <c r="K16" s="53" t="inlineStr">
        <is>
          <t>Hàng thông thường</t>
        </is>
      </c>
      <c r="L16" s="57">
        <f>IF(J16&gt;0, ROUND((IF(J16&lt;=20, VLOOKUP(J16, GIA_KHAC!$A$5:$K$44, D16+1, FALSE), J16*IF(J16&lt;=44, VLOOKUP("21-44", GIA_KHAC!$A$45:$K$48, D16+1, FALSE), IF(J16&lt;=70, VLOOKUP("45-70", GIA_KHAC!$A$45:$K$48, D16+1, FALSE), IF(J16&lt;=99, VLOOKUP("71-99", GIA_KHAC!$A$45:$K$48, D16+1, FALSE), VLOOKUP("100+", GIA_KHAC!$A$45:$K$48, D16+1, FALSE))))) + J16*VLOOKUP(LEFT(C16, 2), DANH_MUC_QUOC_GIA!$A$5:$G$260, 6, FALSE) + IF(LEFT(C16, 2)="US", CAU_HINH!$B$8, 0)) * (1 + CAU_HINH!$B$5) * (1 + CAU_HINH!$B$6), 0), 0)</f>
        <v/>
      </c>
      <c r="M16" s="57">
        <f>IF(J16&gt;0, ROUND(MAX(1, J16) * VLOOKUP(K16, QUAN_LY_PHI_HAI_QUAN!$B$5:$E$11, 3, FALSE), 0), 0)</f>
        <v/>
      </c>
      <c r="N16" s="57">
        <f>IF(J16&gt;0, CAU_HINH!$B$10, 0)</f>
        <v/>
      </c>
      <c r="O16" s="58">
        <f>L16+M16+N16</f>
        <v/>
      </c>
      <c r="P16" s="57">
        <f>IF(J16&gt;0, ROUND((IF(J16&lt;=20, VLOOKUP(J16, GIA_VIETTEL!$A$5:$K$44, D16+1, FALSE), J16*IF(J16&lt;=44, VLOOKUP("21-44", GIA_VIETTEL!$A$45:$K$48, D16+1, FALSE), IF(J16&lt;=70, VLOOKUP("45-70", GIA_VIETTEL!$A$45:$K$48, D16+1, FALSE), IF(J16&lt;=99, VLOOKUP("71-99", GIA_VIETTEL!$A$45:$K$48, D16+1, FALSE), VLOOKUP("100+", GIA_VIETTEL!$A$45:$K$48, D16+1, FALSE))))) + J16*VLOOKUP(LEFT(C16, 2), DANH_MUC_QUOC_GIA!$A$5:$G$260, 6, FALSE) + IF(LEFT(C16, 2)="US", CAU_HINH!$B$9, 0)) * (1 + CAU_HINH!$B$5) * (1 + CAU_HINH!$B$6), 0), 0)</f>
        <v/>
      </c>
      <c r="Q16" s="57">
        <f>IF(J16&gt;0, ROUND(MAX(1, J16) * VLOOKUP(K16, QUAN_LY_PHI_HAI_QUAN!$B$5:$E$11, 2, FALSE), 0), 0)</f>
        <v/>
      </c>
      <c r="R16" s="57">
        <f>IF(J16&gt;0, CAU_HINH!$B$11, 0)</f>
        <v/>
      </c>
      <c r="S16" s="59">
        <f>P16+Q16+R16</f>
        <v/>
      </c>
      <c r="T16" s="60">
        <f>O16-S16</f>
        <v/>
      </c>
      <c r="U16" s="61">
        <f>IF(O16&gt;0, T16/O16, 0)</f>
        <v/>
      </c>
    </row>
    <row r="17">
      <c r="A17" s="62" t="n">
        <v>12</v>
      </c>
      <c r="B17" s="62" t="inlineStr">
        <is>
          <t>1Z999999010012</t>
        </is>
      </c>
      <c r="C17" s="63" t="inlineStr">
        <is>
          <t>US - United States</t>
        </is>
      </c>
      <c r="D17" s="62">
        <f>VLOOKUP(LEFT(C17, 2), DANH_MUC_QUOC_GIA!$A$5:$G$260, 4, FALSE)</f>
        <v/>
      </c>
      <c r="E17" s="64" t="n">
        <v>0</v>
      </c>
      <c r="F17" s="65" t="n">
        <v>0</v>
      </c>
      <c r="G17" s="65" t="n">
        <v>0</v>
      </c>
      <c r="H17" s="65" t="n">
        <v>0</v>
      </c>
      <c r="I17" s="66">
        <f>IF(F17*G17*H17&gt;0, (F17*G17*H17)/5000, 0)</f>
        <v/>
      </c>
      <c r="J17" s="67">
        <f>IF(E17&gt;0, IF(MAX(E17, I17)&lt;=20, ROUNDUP(MAX(E17, I17)*2, 0)/2, ROUNDUP(MAX(E17, I17), 0)), 0)</f>
        <v/>
      </c>
      <c r="K17" s="63" t="inlineStr">
        <is>
          <t>Hàng thông thường</t>
        </is>
      </c>
      <c r="L17" s="68">
        <f>IF(J17&gt;0, ROUND((IF(J17&lt;=20, VLOOKUP(J17, GIA_KHAC!$A$5:$K$44, D17+1, FALSE), J17*IF(J17&lt;=44, VLOOKUP("21-44", GIA_KHAC!$A$45:$K$48, D17+1, FALSE), IF(J17&lt;=70, VLOOKUP("45-70", GIA_KHAC!$A$45:$K$48, D17+1, FALSE), IF(J17&lt;=99, VLOOKUP("71-99", GIA_KHAC!$A$45:$K$48, D17+1, FALSE), VLOOKUP("100+", GIA_KHAC!$A$45:$K$48, D17+1, FALSE))))) + J17*VLOOKUP(LEFT(C17, 2), DANH_MUC_QUOC_GIA!$A$5:$G$260, 6, FALSE) + IF(LEFT(C17, 2)="US", CAU_HINH!$B$8, 0)) * (1 + CAU_HINH!$B$5) * (1 + CAU_HINH!$B$6), 0), 0)</f>
        <v/>
      </c>
      <c r="M17" s="68">
        <f>IF(J17&gt;0, ROUND(MAX(1, J17) * VLOOKUP(K17, QUAN_LY_PHI_HAI_QUAN!$B$5:$E$11, 3, FALSE), 0), 0)</f>
        <v/>
      </c>
      <c r="N17" s="68">
        <f>IF(J17&gt;0, CAU_HINH!$B$10, 0)</f>
        <v/>
      </c>
      <c r="O17" s="58">
        <f>L17+M17+N17</f>
        <v/>
      </c>
      <c r="P17" s="68">
        <f>IF(J17&gt;0, ROUND((IF(J17&lt;=20, VLOOKUP(J17, GIA_VIETTEL!$A$5:$K$44, D17+1, FALSE), J17*IF(J17&lt;=44, VLOOKUP("21-44", GIA_VIETTEL!$A$45:$K$48, D17+1, FALSE), IF(J17&lt;=70, VLOOKUP("45-70", GIA_VIETTEL!$A$45:$K$48, D17+1, FALSE), IF(J17&lt;=99, VLOOKUP("71-99", GIA_VIETTEL!$A$45:$K$48, D17+1, FALSE), VLOOKUP("100+", GIA_VIETTEL!$A$45:$K$48, D17+1, FALSE))))) + J17*VLOOKUP(LEFT(C17, 2), DANH_MUC_QUOC_GIA!$A$5:$G$260, 6, FALSE) + IF(LEFT(C17, 2)="US", CAU_HINH!$B$9, 0)) * (1 + CAU_HINH!$B$5) * (1 + CAU_HINH!$B$6), 0), 0)</f>
        <v/>
      </c>
      <c r="Q17" s="68">
        <f>IF(J17&gt;0, ROUND(MAX(1, J17) * VLOOKUP(K17, QUAN_LY_PHI_HAI_QUAN!$B$5:$E$11, 2, FALSE), 0), 0)</f>
        <v/>
      </c>
      <c r="R17" s="68">
        <f>IF(J17&gt;0, CAU_HINH!$B$11, 0)</f>
        <v/>
      </c>
      <c r="S17" s="59">
        <f>P17+Q17+R17</f>
        <v/>
      </c>
      <c r="T17" s="60">
        <f>O17-S17</f>
        <v/>
      </c>
      <c r="U17" s="44">
        <f>IF(O17&gt;0, T17/O17, 0)</f>
        <v/>
      </c>
    </row>
    <row r="18">
      <c r="A18" s="52" t="n">
        <v>13</v>
      </c>
      <c r="B18" s="52" t="inlineStr">
        <is>
          <t>1Z999999010013</t>
        </is>
      </c>
      <c r="C18" s="53" t="inlineStr">
        <is>
          <t>US - United States</t>
        </is>
      </c>
      <c r="D18" s="52">
        <f>VLOOKUP(LEFT(C18, 2), DANH_MUC_QUOC_GIA!$A$5:$G$260, 4, FALSE)</f>
        <v/>
      </c>
      <c r="E18" s="54" t="n">
        <v>0</v>
      </c>
      <c r="F18" s="55" t="n">
        <v>0</v>
      </c>
      <c r="G18" s="55" t="n">
        <v>0</v>
      </c>
      <c r="H18" s="55" t="n">
        <v>0</v>
      </c>
      <c r="I18" s="54">
        <f>IF(F18*G18*H18&gt;0, (F18*G18*H18)/5000, 0)</f>
        <v/>
      </c>
      <c r="J18" s="56">
        <f>IF(E18&gt;0, IF(MAX(E18, I18)&lt;=20, ROUNDUP(MAX(E18, I18)*2, 0)/2, ROUNDUP(MAX(E18, I18), 0)), 0)</f>
        <v/>
      </c>
      <c r="K18" s="53" t="inlineStr">
        <is>
          <t>Hàng thông thường</t>
        </is>
      </c>
      <c r="L18" s="57">
        <f>IF(J18&gt;0, ROUND((IF(J18&lt;=20, VLOOKUP(J18, GIA_KHAC!$A$5:$K$44, D18+1, FALSE), J18*IF(J18&lt;=44, VLOOKUP("21-44", GIA_KHAC!$A$45:$K$48, D18+1, FALSE), IF(J18&lt;=70, VLOOKUP("45-70", GIA_KHAC!$A$45:$K$48, D18+1, FALSE), IF(J18&lt;=99, VLOOKUP("71-99", GIA_KHAC!$A$45:$K$48, D18+1, FALSE), VLOOKUP("100+", GIA_KHAC!$A$45:$K$48, D18+1, FALSE))))) + J18*VLOOKUP(LEFT(C18, 2), DANH_MUC_QUOC_GIA!$A$5:$G$260, 6, FALSE) + IF(LEFT(C18, 2)="US", CAU_HINH!$B$8, 0)) * (1 + CAU_HINH!$B$5) * (1 + CAU_HINH!$B$6), 0), 0)</f>
        <v/>
      </c>
      <c r="M18" s="57">
        <f>IF(J18&gt;0, ROUND(MAX(1, J18) * VLOOKUP(K18, QUAN_LY_PHI_HAI_QUAN!$B$5:$E$11, 3, FALSE), 0), 0)</f>
        <v/>
      </c>
      <c r="N18" s="57">
        <f>IF(J18&gt;0, CAU_HINH!$B$10, 0)</f>
        <v/>
      </c>
      <c r="O18" s="58">
        <f>L18+M18+N18</f>
        <v/>
      </c>
      <c r="P18" s="57">
        <f>IF(J18&gt;0, ROUND((IF(J18&lt;=20, VLOOKUP(J18, GIA_VIETTEL!$A$5:$K$44, D18+1, FALSE), J18*IF(J18&lt;=44, VLOOKUP("21-44", GIA_VIETTEL!$A$45:$K$48, D18+1, FALSE), IF(J18&lt;=70, VLOOKUP("45-70", GIA_VIETTEL!$A$45:$K$48, D18+1, FALSE), IF(J18&lt;=99, VLOOKUP("71-99", GIA_VIETTEL!$A$45:$K$48, D18+1, FALSE), VLOOKUP("100+", GIA_VIETTEL!$A$45:$K$48, D18+1, FALSE))))) + J18*VLOOKUP(LEFT(C18, 2), DANH_MUC_QUOC_GIA!$A$5:$G$260, 6, FALSE) + IF(LEFT(C18, 2)="US", CAU_HINH!$B$9, 0)) * (1 + CAU_HINH!$B$5) * (1 + CAU_HINH!$B$6), 0), 0)</f>
        <v/>
      </c>
      <c r="Q18" s="57">
        <f>IF(J18&gt;0, ROUND(MAX(1, J18) * VLOOKUP(K18, QUAN_LY_PHI_HAI_QUAN!$B$5:$E$11, 2, FALSE), 0), 0)</f>
        <v/>
      </c>
      <c r="R18" s="57">
        <f>IF(J18&gt;0, CAU_HINH!$B$11, 0)</f>
        <v/>
      </c>
      <c r="S18" s="59">
        <f>P18+Q18+R18</f>
        <v/>
      </c>
      <c r="T18" s="60">
        <f>O18-S18</f>
        <v/>
      </c>
      <c r="U18" s="61">
        <f>IF(O18&gt;0, T18/O18, 0)</f>
        <v/>
      </c>
    </row>
    <row r="19">
      <c r="A19" s="62" t="n">
        <v>14</v>
      </c>
      <c r="B19" s="62" t="inlineStr">
        <is>
          <t>1Z999999010014</t>
        </is>
      </c>
      <c r="C19" s="63" t="inlineStr">
        <is>
          <t>US - United States</t>
        </is>
      </c>
      <c r="D19" s="62">
        <f>VLOOKUP(LEFT(C19, 2), DANH_MUC_QUOC_GIA!$A$5:$G$260, 4, FALSE)</f>
        <v/>
      </c>
      <c r="E19" s="64" t="n">
        <v>0</v>
      </c>
      <c r="F19" s="65" t="n">
        <v>0</v>
      </c>
      <c r="G19" s="65" t="n">
        <v>0</v>
      </c>
      <c r="H19" s="65" t="n">
        <v>0</v>
      </c>
      <c r="I19" s="66">
        <f>IF(F19*G19*H19&gt;0, (F19*G19*H19)/5000, 0)</f>
        <v/>
      </c>
      <c r="J19" s="67">
        <f>IF(E19&gt;0, IF(MAX(E19, I19)&lt;=20, ROUNDUP(MAX(E19, I19)*2, 0)/2, ROUNDUP(MAX(E19, I19), 0)), 0)</f>
        <v/>
      </c>
      <c r="K19" s="63" t="inlineStr">
        <is>
          <t>Hàng thông thường</t>
        </is>
      </c>
      <c r="L19" s="68">
        <f>IF(J19&gt;0, ROUND((IF(J19&lt;=20, VLOOKUP(J19, GIA_KHAC!$A$5:$K$44, D19+1, FALSE), J19*IF(J19&lt;=44, VLOOKUP("21-44", GIA_KHAC!$A$45:$K$48, D19+1, FALSE), IF(J19&lt;=70, VLOOKUP("45-70", GIA_KHAC!$A$45:$K$48, D19+1, FALSE), IF(J19&lt;=99, VLOOKUP("71-99", GIA_KHAC!$A$45:$K$48, D19+1, FALSE), VLOOKUP("100+", GIA_KHAC!$A$45:$K$48, D19+1, FALSE))))) + J19*VLOOKUP(LEFT(C19, 2), DANH_MUC_QUOC_GIA!$A$5:$G$260, 6, FALSE) + IF(LEFT(C19, 2)="US", CAU_HINH!$B$8, 0)) * (1 + CAU_HINH!$B$5) * (1 + CAU_HINH!$B$6), 0), 0)</f>
        <v/>
      </c>
      <c r="M19" s="68">
        <f>IF(J19&gt;0, ROUND(MAX(1, J19) * VLOOKUP(K19, QUAN_LY_PHI_HAI_QUAN!$B$5:$E$11, 3, FALSE), 0), 0)</f>
        <v/>
      </c>
      <c r="N19" s="68">
        <f>IF(J19&gt;0, CAU_HINH!$B$10, 0)</f>
        <v/>
      </c>
      <c r="O19" s="58">
        <f>L19+M19+N19</f>
        <v/>
      </c>
      <c r="P19" s="68">
        <f>IF(J19&gt;0, ROUND((IF(J19&lt;=20, VLOOKUP(J19, GIA_VIETTEL!$A$5:$K$44, D19+1, FALSE), J19*IF(J19&lt;=44, VLOOKUP("21-44", GIA_VIETTEL!$A$45:$K$48, D19+1, FALSE), IF(J19&lt;=70, VLOOKUP("45-70", GIA_VIETTEL!$A$45:$K$48, D19+1, FALSE), IF(J19&lt;=99, VLOOKUP("71-99", GIA_VIETTEL!$A$45:$K$48, D19+1, FALSE), VLOOKUP("100+", GIA_VIETTEL!$A$45:$K$48, D19+1, FALSE))))) + J19*VLOOKUP(LEFT(C19, 2), DANH_MUC_QUOC_GIA!$A$5:$G$260, 6, FALSE) + IF(LEFT(C19, 2)="US", CAU_HINH!$B$9, 0)) * (1 + CAU_HINH!$B$5) * (1 + CAU_HINH!$B$6), 0), 0)</f>
        <v/>
      </c>
      <c r="Q19" s="68">
        <f>IF(J19&gt;0, ROUND(MAX(1, J19) * VLOOKUP(K19, QUAN_LY_PHI_HAI_QUAN!$B$5:$E$11, 2, FALSE), 0), 0)</f>
        <v/>
      </c>
      <c r="R19" s="68">
        <f>IF(J19&gt;0, CAU_HINH!$B$11, 0)</f>
        <v/>
      </c>
      <c r="S19" s="59">
        <f>P19+Q19+R19</f>
        <v/>
      </c>
      <c r="T19" s="60">
        <f>O19-S19</f>
        <v/>
      </c>
      <c r="U19" s="44">
        <f>IF(O19&gt;0, T19/O19, 0)</f>
        <v/>
      </c>
    </row>
    <row r="20">
      <c r="A20" s="52" t="n">
        <v>15</v>
      </c>
      <c r="B20" s="52" t="inlineStr">
        <is>
          <t>1Z999999010015</t>
        </is>
      </c>
      <c r="C20" s="53" t="inlineStr">
        <is>
          <t>US - United States</t>
        </is>
      </c>
      <c r="D20" s="52">
        <f>VLOOKUP(LEFT(C20, 2), DANH_MUC_QUOC_GIA!$A$5:$G$260, 4, FALSE)</f>
        <v/>
      </c>
      <c r="E20" s="54" t="n">
        <v>0</v>
      </c>
      <c r="F20" s="55" t="n">
        <v>0</v>
      </c>
      <c r="G20" s="55" t="n">
        <v>0</v>
      </c>
      <c r="H20" s="55" t="n">
        <v>0</v>
      </c>
      <c r="I20" s="54">
        <f>IF(F20*G20*H20&gt;0, (F20*G20*H20)/5000, 0)</f>
        <v/>
      </c>
      <c r="J20" s="56">
        <f>IF(E20&gt;0, IF(MAX(E20, I20)&lt;=20, ROUNDUP(MAX(E20, I20)*2, 0)/2, ROUNDUP(MAX(E20, I20), 0)), 0)</f>
        <v/>
      </c>
      <c r="K20" s="53" t="inlineStr">
        <is>
          <t>Hàng thông thường</t>
        </is>
      </c>
      <c r="L20" s="57">
        <f>IF(J20&gt;0, ROUND((IF(J20&lt;=20, VLOOKUP(J20, GIA_KHAC!$A$5:$K$44, D20+1, FALSE), J20*IF(J20&lt;=44, VLOOKUP("21-44", GIA_KHAC!$A$45:$K$48, D20+1, FALSE), IF(J20&lt;=70, VLOOKUP("45-70", GIA_KHAC!$A$45:$K$48, D20+1, FALSE), IF(J20&lt;=99, VLOOKUP("71-99", GIA_KHAC!$A$45:$K$48, D20+1, FALSE), VLOOKUP("100+", GIA_KHAC!$A$45:$K$48, D20+1, FALSE))))) + J20*VLOOKUP(LEFT(C20, 2), DANH_MUC_QUOC_GIA!$A$5:$G$260, 6, FALSE) + IF(LEFT(C20, 2)="US", CAU_HINH!$B$8, 0)) * (1 + CAU_HINH!$B$5) * (1 + CAU_HINH!$B$6), 0), 0)</f>
        <v/>
      </c>
      <c r="M20" s="57">
        <f>IF(J20&gt;0, ROUND(MAX(1, J20) * VLOOKUP(K20, QUAN_LY_PHI_HAI_QUAN!$B$5:$E$11, 3, FALSE), 0), 0)</f>
        <v/>
      </c>
      <c r="N20" s="57">
        <f>IF(J20&gt;0, CAU_HINH!$B$10, 0)</f>
        <v/>
      </c>
      <c r="O20" s="58">
        <f>L20+M20+N20</f>
        <v/>
      </c>
      <c r="P20" s="57">
        <f>IF(J20&gt;0, ROUND((IF(J20&lt;=20, VLOOKUP(J20, GIA_VIETTEL!$A$5:$K$44, D20+1, FALSE), J20*IF(J20&lt;=44, VLOOKUP("21-44", GIA_VIETTEL!$A$45:$K$48, D20+1, FALSE), IF(J20&lt;=70, VLOOKUP("45-70", GIA_VIETTEL!$A$45:$K$48, D20+1, FALSE), IF(J20&lt;=99, VLOOKUP("71-99", GIA_VIETTEL!$A$45:$K$48, D20+1, FALSE), VLOOKUP("100+", GIA_VIETTEL!$A$45:$K$48, D20+1, FALSE))))) + J20*VLOOKUP(LEFT(C20, 2), DANH_MUC_QUOC_GIA!$A$5:$G$260, 6, FALSE) + IF(LEFT(C20, 2)="US", CAU_HINH!$B$9, 0)) * (1 + CAU_HINH!$B$5) * (1 + CAU_HINH!$B$6), 0), 0)</f>
        <v/>
      </c>
      <c r="Q20" s="57">
        <f>IF(J20&gt;0, ROUND(MAX(1, J20) * VLOOKUP(K20, QUAN_LY_PHI_HAI_QUAN!$B$5:$E$11, 2, FALSE), 0), 0)</f>
        <v/>
      </c>
      <c r="R20" s="57">
        <f>IF(J20&gt;0, CAU_HINH!$B$11, 0)</f>
        <v/>
      </c>
      <c r="S20" s="59">
        <f>P20+Q20+R20</f>
        <v/>
      </c>
      <c r="T20" s="60">
        <f>O20-S20</f>
        <v/>
      </c>
      <c r="U20" s="61">
        <f>IF(O20&gt;0, T20/O20, 0)</f>
        <v/>
      </c>
    </row>
    <row r="21">
      <c r="A21" s="62" t="n">
        <v>16</v>
      </c>
      <c r="B21" s="62" t="inlineStr">
        <is>
          <t>1Z999999010016</t>
        </is>
      </c>
      <c r="C21" s="63" t="inlineStr">
        <is>
          <t>US - United States</t>
        </is>
      </c>
      <c r="D21" s="62">
        <f>VLOOKUP(LEFT(C21, 2), DANH_MUC_QUOC_GIA!$A$5:$G$260, 4, FALSE)</f>
        <v/>
      </c>
      <c r="E21" s="64" t="n">
        <v>0</v>
      </c>
      <c r="F21" s="65" t="n">
        <v>0</v>
      </c>
      <c r="G21" s="65" t="n">
        <v>0</v>
      </c>
      <c r="H21" s="65" t="n">
        <v>0</v>
      </c>
      <c r="I21" s="66">
        <f>IF(F21*G21*H21&gt;0, (F21*G21*H21)/5000, 0)</f>
        <v/>
      </c>
      <c r="J21" s="67">
        <f>IF(E21&gt;0, IF(MAX(E21, I21)&lt;=20, ROUNDUP(MAX(E21, I21)*2, 0)/2, ROUNDUP(MAX(E21, I21), 0)), 0)</f>
        <v/>
      </c>
      <c r="K21" s="63" t="inlineStr">
        <is>
          <t>Hàng thông thường</t>
        </is>
      </c>
      <c r="L21" s="68">
        <f>IF(J21&gt;0, ROUND((IF(J21&lt;=20, VLOOKUP(J21, GIA_KHAC!$A$5:$K$44, D21+1, FALSE), J21*IF(J21&lt;=44, VLOOKUP("21-44", GIA_KHAC!$A$45:$K$48, D21+1, FALSE), IF(J21&lt;=70, VLOOKUP("45-70", GIA_KHAC!$A$45:$K$48, D21+1, FALSE), IF(J21&lt;=99, VLOOKUP("71-99", GIA_KHAC!$A$45:$K$48, D21+1, FALSE), VLOOKUP("100+", GIA_KHAC!$A$45:$K$48, D21+1, FALSE))))) + J21*VLOOKUP(LEFT(C21, 2), DANH_MUC_QUOC_GIA!$A$5:$G$260, 6, FALSE) + IF(LEFT(C21, 2)="US", CAU_HINH!$B$8, 0)) * (1 + CAU_HINH!$B$5) * (1 + CAU_HINH!$B$6), 0), 0)</f>
        <v/>
      </c>
      <c r="M21" s="68">
        <f>IF(J21&gt;0, ROUND(MAX(1, J21) * VLOOKUP(K21, QUAN_LY_PHI_HAI_QUAN!$B$5:$E$11, 3, FALSE), 0), 0)</f>
        <v/>
      </c>
      <c r="N21" s="68">
        <f>IF(J21&gt;0, CAU_HINH!$B$10, 0)</f>
        <v/>
      </c>
      <c r="O21" s="58">
        <f>L21+M21+N21</f>
        <v/>
      </c>
      <c r="P21" s="68">
        <f>IF(J21&gt;0, ROUND((IF(J21&lt;=20, VLOOKUP(J21, GIA_VIETTEL!$A$5:$K$44, D21+1, FALSE), J21*IF(J21&lt;=44, VLOOKUP("21-44", GIA_VIETTEL!$A$45:$K$48, D21+1, FALSE), IF(J21&lt;=70, VLOOKUP("45-70", GIA_VIETTEL!$A$45:$K$48, D21+1, FALSE), IF(J21&lt;=99, VLOOKUP("71-99", GIA_VIETTEL!$A$45:$K$48, D21+1, FALSE), VLOOKUP("100+", GIA_VIETTEL!$A$45:$K$48, D21+1, FALSE))))) + J21*VLOOKUP(LEFT(C21, 2), DANH_MUC_QUOC_GIA!$A$5:$G$260, 6, FALSE) + IF(LEFT(C21, 2)="US", CAU_HINH!$B$9, 0)) * (1 + CAU_HINH!$B$5) * (1 + CAU_HINH!$B$6), 0), 0)</f>
        <v/>
      </c>
      <c r="Q21" s="68">
        <f>IF(J21&gt;0, ROUND(MAX(1, J21) * VLOOKUP(K21, QUAN_LY_PHI_HAI_QUAN!$B$5:$E$11, 2, FALSE), 0), 0)</f>
        <v/>
      </c>
      <c r="R21" s="68">
        <f>IF(J21&gt;0, CAU_HINH!$B$11, 0)</f>
        <v/>
      </c>
      <c r="S21" s="59">
        <f>P21+Q21+R21</f>
        <v/>
      </c>
      <c r="T21" s="60">
        <f>O21-S21</f>
        <v/>
      </c>
      <c r="U21" s="44">
        <f>IF(O21&gt;0, T21/O21, 0)</f>
        <v/>
      </c>
    </row>
    <row r="22">
      <c r="A22" s="52" t="n">
        <v>17</v>
      </c>
      <c r="B22" s="52" t="inlineStr">
        <is>
          <t>1Z999999010017</t>
        </is>
      </c>
      <c r="C22" s="53" t="inlineStr">
        <is>
          <t>US - United States</t>
        </is>
      </c>
      <c r="D22" s="52">
        <f>VLOOKUP(LEFT(C22, 2), DANH_MUC_QUOC_GIA!$A$5:$G$260, 4, FALSE)</f>
        <v/>
      </c>
      <c r="E22" s="54" t="n">
        <v>0</v>
      </c>
      <c r="F22" s="55" t="n">
        <v>0</v>
      </c>
      <c r="G22" s="55" t="n">
        <v>0</v>
      </c>
      <c r="H22" s="55" t="n">
        <v>0</v>
      </c>
      <c r="I22" s="54">
        <f>IF(F22*G22*H22&gt;0, (F22*G22*H22)/5000, 0)</f>
        <v/>
      </c>
      <c r="J22" s="56">
        <f>IF(E22&gt;0, IF(MAX(E22, I22)&lt;=20, ROUNDUP(MAX(E22, I22)*2, 0)/2, ROUNDUP(MAX(E22, I22), 0)), 0)</f>
        <v/>
      </c>
      <c r="K22" s="53" t="inlineStr">
        <is>
          <t>Hàng thông thường</t>
        </is>
      </c>
      <c r="L22" s="57">
        <f>IF(J22&gt;0, ROUND((IF(J22&lt;=20, VLOOKUP(J22, GIA_KHAC!$A$5:$K$44, D22+1, FALSE), J22*IF(J22&lt;=44, VLOOKUP("21-44", GIA_KHAC!$A$45:$K$48, D22+1, FALSE), IF(J22&lt;=70, VLOOKUP("45-70", GIA_KHAC!$A$45:$K$48, D22+1, FALSE), IF(J22&lt;=99, VLOOKUP("71-99", GIA_KHAC!$A$45:$K$48, D22+1, FALSE), VLOOKUP("100+", GIA_KHAC!$A$45:$K$48, D22+1, FALSE))))) + J22*VLOOKUP(LEFT(C22, 2), DANH_MUC_QUOC_GIA!$A$5:$G$260, 6, FALSE) + IF(LEFT(C22, 2)="US", CAU_HINH!$B$8, 0)) * (1 + CAU_HINH!$B$5) * (1 + CAU_HINH!$B$6), 0), 0)</f>
        <v/>
      </c>
      <c r="M22" s="57">
        <f>IF(J22&gt;0, ROUND(MAX(1, J22) * VLOOKUP(K22, QUAN_LY_PHI_HAI_QUAN!$B$5:$E$11, 3, FALSE), 0), 0)</f>
        <v/>
      </c>
      <c r="N22" s="57">
        <f>IF(J22&gt;0, CAU_HINH!$B$10, 0)</f>
        <v/>
      </c>
      <c r="O22" s="58">
        <f>L22+M22+N22</f>
        <v/>
      </c>
      <c r="P22" s="57">
        <f>IF(J22&gt;0, ROUND((IF(J22&lt;=20, VLOOKUP(J22, GIA_VIETTEL!$A$5:$K$44, D22+1, FALSE), J22*IF(J22&lt;=44, VLOOKUP("21-44", GIA_VIETTEL!$A$45:$K$48, D22+1, FALSE), IF(J22&lt;=70, VLOOKUP("45-70", GIA_VIETTEL!$A$45:$K$48, D22+1, FALSE), IF(J22&lt;=99, VLOOKUP("71-99", GIA_VIETTEL!$A$45:$K$48, D22+1, FALSE), VLOOKUP("100+", GIA_VIETTEL!$A$45:$K$48, D22+1, FALSE))))) + J22*VLOOKUP(LEFT(C22, 2), DANH_MUC_QUOC_GIA!$A$5:$G$260, 6, FALSE) + IF(LEFT(C22, 2)="US", CAU_HINH!$B$9, 0)) * (1 + CAU_HINH!$B$5) * (1 + CAU_HINH!$B$6), 0), 0)</f>
        <v/>
      </c>
      <c r="Q22" s="57">
        <f>IF(J22&gt;0, ROUND(MAX(1, J22) * VLOOKUP(K22, QUAN_LY_PHI_HAI_QUAN!$B$5:$E$11, 2, FALSE), 0), 0)</f>
        <v/>
      </c>
      <c r="R22" s="57">
        <f>IF(J22&gt;0, CAU_HINH!$B$11, 0)</f>
        <v/>
      </c>
      <c r="S22" s="59">
        <f>P22+Q22+R22</f>
        <v/>
      </c>
      <c r="T22" s="60">
        <f>O22-S22</f>
        <v/>
      </c>
      <c r="U22" s="61">
        <f>IF(O22&gt;0, T22/O22, 0)</f>
        <v/>
      </c>
    </row>
    <row r="23">
      <c r="A23" s="62" t="n">
        <v>18</v>
      </c>
      <c r="B23" s="62" t="inlineStr">
        <is>
          <t>1Z999999010018</t>
        </is>
      </c>
      <c r="C23" s="63" t="inlineStr">
        <is>
          <t>US - United States</t>
        </is>
      </c>
      <c r="D23" s="62">
        <f>VLOOKUP(LEFT(C23, 2), DANH_MUC_QUOC_GIA!$A$5:$G$260, 4, FALSE)</f>
        <v/>
      </c>
      <c r="E23" s="64" t="n">
        <v>0</v>
      </c>
      <c r="F23" s="65" t="n">
        <v>0</v>
      </c>
      <c r="G23" s="65" t="n">
        <v>0</v>
      </c>
      <c r="H23" s="65" t="n">
        <v>0</v>
      </c>
      <c r="I23" s="66">
        <f>IF(F23*G23*H23&gt;0, (F23*G23*H23)/5000, 0)</f>
        <v/>
      </c>
      <c r="J23" s="67">
        <f>IF(E23&gt;0, IF(MAX(E23, I23)&lt;=20, ROUNDUP(MAX(E23, I23)*2, 0)/2, ROUNDUP(MAX(E23, I23), 0)), 0)</f>
        <v/>
      </c>
      <c r="K23" s="63" t="inlineStr">
        <is>
          <t>Hàng thông thường</t>
        </is>
      </c>
      <c r="L23" s="68">
        <f>IF(J23&gt;0, ROUND((IF(J23&lt;=20, VLOOKUP(J23, GIA_KHAC!$A$5:$K$44, D23+1, FALSE), J23*IF(J23&lt;=44, VLOOKUP("21-44", GIA_KHAC!$A$45:$K$48, D23+1, FALSE), IF(J23&lt;=70, VLOOKUP("45-70", GIA_KHAC!$A$45:$K$48, D23+1, FALSE), IF(J23&lt;=99, VLOOKUP("71-99", GIA_KHAC!$A$45:$K$48, D23+1, FALSE), VLOOKUP("100+", GIA_KHAC!$A$45:$K$48, D23+1, FALSE))))) + J23*VLOOKUP(LEFT(C23, 2), DANH_MUC_QUOC_GIA!$A$5:$G$260, 6, FALSE) + IF(LEFT(C23, 2)="US", CAU_HINH!$B$8, 0)) * (1 + CAU_HINH!$B$5) * (1 + CAU_HINH!$B$6), 0), 0)</f>
        <v/>
      </c>
      <c r="M23" s="68">
        <f>IF(J23&gt;0, ROUND(MAX(1, J23) * VLOOKUP(K23, QUAN_LY_PHI_HAI_QUAN!$B$5:$E$11, 3, FALSE), 0), 0)</f>
        <v/>
      </c>
      <c r="N23" s="68">
        <f>IF(J23&gt;0, CAU_HINH!$B$10, 0)</f>
        <v/>
      </c>
      <c r="O23" s="58">
        <f>L23+M23+N23</f>
        <v/>
      </c>
      <c r="P23" s="68">
        <f>IF(J23&gt;0, ROUND((IF(J23&lt;=20, VLOOKUP(J23, GIA_VIETTEL!$A$5:$K$44, D23+1, FALSE), J23*IF(J23&lt;=44, VLOOKUP("21-44", GIA_VIETTEL!$A$45:$K$48, D23+1, FALSE), IF(J23&lt;=70, VLOOKUP("45-70", GIA_VIETTEL!$A$45:$K$48, D23+1, FALSE), IF(J23&lt;=99, VLOOKUP("71-99", GIA_VIETTEL!$A$45:$K$48, D23+1, FALSE), VLOOKUP("100+", GIA_VIETTEL!$A$45:$K$48, D23+1, FALSE))))) + J23*VLOOKUP(LEFT(C23, 2), DANH_MUC_QUOC_GIA!$A$5:$G$260, 6, FALSE) + IF(LEFT(C23, 2)="US", CAU_HINH!$B$9, 0)) * (1 + CAU_HINH!$B$5) * (1 + CAU_HINH!$B$6), 0), 0)</f>
        <v/>
      </c>
      <c r="Q23" s="68">
        <f>IF(J23&gt;0, ROUND(MAX(1, J23) * VLOOKUP(K23, QUAN_LY_PHI_HAI_QUAN!$B$5:$E$11, 2, FALSE), 0), 0)</f>
        <v/>
      </c>
      <c r="R23" s="68">
        <f>IF(J23&gt;0, CAU_HINH!$B$11, 0)</f>
        <v/>
      </c>
      <c r="S23" s="59">
        <f>P23+Q23+R23</f>
        <v/>
      </c>
      <c r="T23" s="60">
        <f>O23-S23</f>
        <v/>
      </c>
      <c r="U23" s="44">
        <f>IF(O23&gt;0, T23/O23, 0)</f>
        <v/>
      </c>
    </row>
    <row r="24">
      <c r="A24" s="52" t="n">
        <v>19</v>
      </c>
      <c r="B24" s="52" t="inlineStr">
        <is>
          <t>1Z999999010019</t>
        </is>
      </c>
      <c r="C24" s="53" t="inlineStr">
        <is>
          <t>US - United States</t>
        </is>
      </c>
      <c r="D24" s="52">
        <f>VLOOKUP(LEFT(C24, 2), DANH_MUC_QUOC_GIA!$A$5:$G$260, 4, FALSE)</f>
        <v/>
      </c>
      <c r="E24" s="54" t="n">
        <v>0</v>
      </c>
      <c r="F24" s="55" t="n">
        <v>0</v>
      </c>
      <c r="G24" s="55" t="n">
        <v>0</v>
      </c>
      <c r="H24" s="55" t="n">
        <v>0</v>
      </c>
      <c r="I24" s="54">
        <f>IF(F24*G24*H24&gt;0, (F24*G24*H24)/5000, 0)</f>
        <v/>
      </c>
      <c r="J24" s="56">
        <f>IF(E24&gt;0, IF(MAX(E24, I24)&lt;=20, ROUNDUP(MAX(E24, I24)*2, 0)/2, ROUNDUP(MAX(E24, I24), 0)), 0)</f>
        <v/>
      </c>
      <c r="K24" s="53" t="inlineStr">
        <is>
          <t>Hàng thông thường</t>
        </is>
      </c>
      <c r="L24" s="57">
        <f>IF(J24&gt;0, ROUND((IF(J24&lt;=20, VLOOKUP(J24, GIA_KHAC!$A$5:$K$44, D24+1, FALSE), J24*IF(J24&lt;=44, VLOOKUP("21-44", GIA_KHAC!$A$45:$K$48, D24+1, FALSE), IF(J24&lt;=70, VLOOKUP("45-70", GIA_KHAC!$A$45:$K$48, D24+1, FALSE), IF(J24&lt;=99, VLOOKUP("71-99", GIA_KHAC!$A$45:$K$48, D24+1, FALSE), VLOOKUP("100+", GIA_KHAC!$A$45:$K$48, D24+1, FALSE))))) + J24*VLOOKUP(LEFT(C24, 2), DANH_MUC_QUOC_GIA!$A$5:$G$260, 6, FALSE) + IF(LEFT(C24, 2)="US", CAU_HINH!$B$8, 0)) * (1 + CAU_HINH!$B$5) * (1 + CAU_HINH!$B$6), 0), 0)</f>
        <v/>
      </c>
      <c r="M24" s="57">
        <f>IF(J24&gt;0, ROUND(MAX(1, J24) * VLOOKUP(K24, QUAN_LY_PHI_HAI_QUAN!$B$5:$E$11, 3, FALSE), 0), 0)</f>
        <v/>
      </c>
      <c r="N24" s="57">
        <f>IF(J24&gt;0, CAU_HINH!$B$10, 0)</f>
        <v/>
      </c>
      <c r="O24" s="58">
        <f>L24+M24+N24</f>
        <v/>
      </c>
      <c r="P24" s="57">
        <f>IF(J24&gt;0, ROUND((IF(J24&lt;=20, VLOOKUP(J24, GIA_VIETTEL!$A$5:$K$44, D24+1, FALSE), J24*IF(J24&lt;=44, VLOOKUP("21-44", GIA_VIETTEL!$A$45:$K$48, D24+1, FALSE), IF(J24&lt;=70, VLOOKUP("45-70", GIA_VIETTEL!$A$45:$K$48, D24+1, FALSE), IF(J24&lt;=99, VLOOKUP("71-99", GIA_VIETTEL!$A$45:$K$48, D24+1, FALSE), VLOOKUP("100+", GIA_VIETTEL!$A$45:$K$48, D24+1, FALSE))))) + J24*VLOOKUP(LEFT(C24, 2), DANH_MUC_QUOC_GIA!$A$5:$G$260, 6, FALSE) + IF(LEFT(C24, 2)="US", CAU_HINH!$B$9, 0)) * (1 + CAU_HINH!$B$5) * (1 + CAU_HINH!$B$6), 0), 0)</f>
        <v/>
      </c>
      <c r="Q24" s="57">
        <f>IF(J24&gt;0, ROUND(MAX(1, J24) * VLOOKUP(K24, QUAN_LY_PHI_HAI_QUAN!$B$5:$E$11, 2, FALSE), 0), 0)</f>
        <v/>
      </c>
      <c r="R24" s="57">
        <f>IF(J24&gt;0, CAU_HINH!$B$11, 0)</f>
        <v/>
      </c>
      <c r="S24" s="59">
        <f>P24+Q24+R24</f>
        <v/>
      </c>
      <c r="T24" s="60">
        <f>O24-S24</f>
        <v/>
      </c>
      <c r="U24" s="61">
        <f>IF(O24&gt;0, T24/O24, 0)</f>
        <v/>
      </c>
    </row>
    <row r="25">
      <c r="A25" s="62" t="n">
        <v>20</v>
      </c>
      <c r="B25" s="62" t="inlineStr">
        <is>
          <t>1Z999999010020</t>
        </is>
      </c>
      <c r="C25" s="63" t="inlineStr">
        <is>
          <t>US - United States</t>
        </is>
      </c>
      <c r="D25" s="62">
        <f>VLOOKUP(LEFT(C25, 2), DANH_MUC_QUOC_GIA!$A$5:$G$260, 4, FALSE)</f>
        <v/>
      </c>
      <c r="E25" s="64" t="n">
        <v>0</v>
      </c>
      <c r="F25" s="65" t="n">
        <v>0</v>
      </c>
      <c r="G25" s="65" t="n">
        <v>0</v>
      </c>
      <c r="H25" s="65" t="n">
        <v>0</v>
      </c>
      <c r="I25" s="66">
        <f>IF(F25*G25*H25&gt;0, (F25*G25*H25)/5000, 0)</f>
        <v/>
      </c>
      <c r="J25" s="67">
        <f>IF(E25&gt;0, IF(MAX(E25, I25)&lt;=20, ROUNDUP(MAX(E25, I25)*2, 0)/2, ROUNDUP(MAX(E25, I25), 0)), 0)</f>
        <v/>
      </c>
      <c r="K25" s="63" t="inlineStr">
        <is>
          <t>Hàng thông thường</t>
        </is>
      </c>
      <c r="L25" s="68">
        <f>IF(J25&gt;0, ROUND((IF(J25&lt;=20, VLOOKUP(J25, GIA_KHAC!$A$5:$K$44, D25+1, FALSE), J25*IF(J25&lt;=44, VLOOKUP("21-44", GIA_KHAC!$A$45:$K$48, D25+1, FALSE), IF(J25&lt;=70, VLOOKUP("45-70", GIA_KHAC!$A$45:$K$48, D25+1, FALSE), IF(J25&lt;=99, VLOOKUP("71-99", GIA_KHAC!$A$45:$K$48, D25+1, FALSE), VLOOKUP("100+", GIA_KHAC!$A$45:$K$48, D25+1, FALSE))))) + J25*VLOOKUP(LEFT(C25, 2), DANH_MUC_QUOC_GIA!$A$5:$G$260, 6, FALSE) + IF(LEFT(C25, 2)="US", CAU_HINH!$B$8, 0)) * (1 + CAU_HINH!$B$5) * (1 + CAU_HINH!$B$6), 0), 0)</f>
        <v/>
      </c>
      <c r="M25" s="68">
        <f>IF(J25&gt;0, ROUND(MAX(1, J25) * VLOOKUP(K25, QUAN_LY_PHI_HAI_QUAN!$B$5:$E$11, 3, FALSE), 0), 0)</f>
        <v/>
      </c>
      <c r="N25" s="68">
        <f>IF(J25&gt;0, CAU_HINH!$B$10, 0)</f>
        <v/>
      </c>
      <c r="O25" s="58">
        <f>L25+M25+N25</f>
        <v/>
      </c>
      <c r="P25" s="68">
        <f>IF(J25&gt;0, ROUND((IF(J25&lt;=20, VLOOKUP(J25, GIA_VIETTEL!$A$5:$K$44, D25+1, FALSE), J25*IF(J25&lt;=44, VLOOKUP("21-44", GIA_VIETTEL!$A$45:$K$48, D25+1, FALSE), IF(J25&lt;=70, VLOOKUP("45-70", GIA_VIETTEL!$A$45:$K$48, D25+1, FALSE), IF(J25&lt;=99, VLOOKUP("71-99", GIA_VIETTEL!$A$45:$K$48, D25+1, FALSE), VLOOKUP("100+", GIA_VIETTEL!$A$45:$K$48, D25+1, FALSE))))) + J25*VLOOKUP(LEFT(C25, 2), DANH_MUC_QUOC_GIA!$A$5:$G$260, 6, FALSE) + IF(LEFT(C25, 2)="US", CAU_HINH!$B$9, 0)) * (1 + CAU_HINH!$B$5) * (1 + CAU_HINH!$B$6), 0), 0)</f>
        <v/>
      </c>
      <c r="Q25" s="68">
        <f>IF(J25&gt;0, ROUND(MAX(1, J25) * VLOOKUP(K25, QUAN_LY_PHI_HAI_QUAN!$B$5:$E$11, 2, FALSE), 0), 0)</f>
        <v/>
      </c>
      <c r="R25" s="68">
        <f>IF(J25&gt;0, CAU_HINH!$B$11, 0)</f>
        <v/>
      </c>
      <c r="S25" s="59">
        <f>P25+Q25+R25</f>
        <v/>
      </c>
      <c r="T25" s="60">
        <f>O25-S25</f>
        <v/>
      </c>
      <c r="U25" s="44">
        <f>IF(O25&gt;0, T25/O25, 0)</f>
        <v/>
      </c>
    </row>
    <row r="26">
      <c r="A26" s="69" t="inlineStr">
        <is>
          <t>TỔNG CỘNG TOÀN BỘ ĐƠN HÀNG (SUMMARY)</t>
        </is>
      </c>
      <c r="B26" s="70" t="n"/>
      <c r="C26" s="70" t="n"/>
      <c r="D26" s="70" t="n"/>
      <c r="E26" s="70" t="n"/>
      <c r="F26" s="70" t="n"/>
      <c r="G26" s="70" t="n"/>
      <c r="H26" s="70" t="n"/>
      <c r="I26" s="70" t="n"/>
      <c r="J26" s="71">
        <f>SUM(J6:J25)</f>
        <v/>
      </c>
      <c r="K26" s="72" t="inlineStr"/>
      <c r="L26" s="73">
        <f>SUM(L6:L25)</f>
        <v/>
      </c>
      <c r="M26" s="73">
        <f>SUM(M6:M25)</f>
        <v/>
      </c>
      <c r="N26" s="73">
        <f>SUM(N6:N25)</f>
        <v/>
      </c>
      <c r="O26" s="74">
        <f>SUM(O6:O25)</f>
        <v/>
      </c>
      <c r="P26" s="73">
        <f>SUM(P6:P25)</f>
        <v/>
      </c>
      <c r="Q26" s="73">
        <f>SUM(Q6:Q25)</f>
        <v/>
      </c>
      <c r="R26" s="73">
        <f>SUM(R6:R25)</f>
        <v/>
      </c>
      <c r="S26" s="75">
        <f>SUM(S6:S25)</f>
        <v/>
      </c>
      <c r="T26" s="76">
        <f>SUM(T6:T25)</f>
        <v/>
      </c>
      <c r="U26" s="77">
        <f>IF(O26&gt;0, T26/O26, 0)</f>
        <v/>
      </c>
    </row>
  </sheetData>
  <mergeCells count="5">
    <mergeCell ref="A4:K4"/>
    <mergeCell ref="L4:O4"/>
    <mergeCell ref="P4:S4"/>
    <mergeCell ref="A26:I26"/>
    <mergeCell ref="T4:U4"/>
  </mergeCells>
  <dataValidations count="2">
    <dataValidation sqref="C6:C25" showDropDown="0" showInputMessage="0" showErrorMessage="0" allowBlank="0" type="list">
      <formula1>DANH_MUC_QUOC_GIA!$C$5:$C$254</formula1>
    </dataValidation>
    <dataValidation sqref="K6:K25" showDropDown="0" showInputMessage="0" showErrorMessage="0" allowBlank="0" type="list">
      <formula1>QUAN_LY_PHI_HAI_QUAN!$B$5:$B$11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1" workbookViewId="0">
      <selection activeCell="A1" sqref="A1"/>
    </sheetView>
  </sheetViews>
  <sheetFormatPr baseColWidth="8" defaultRowHeight="15"/>
  <cols>
    <col width="123" customWidth="1" min="1" max="1"/>
    <col width="28" customWidth="1" min="2" max="2"/>
    <col width="28" customWidth="1" min="3" max="3"/>
    <col width="26" customWidth="1" min="4" max="4"/>
    <col width="25" customWidth="1" min="5" max="5"/>
    <col width="100" customWidth="1" min="6" max="6"/>
  </cols>
  <sheetData>
    <row r="1">
      <c r="A1" s="1" t="inlineStr">
        <is>
          <t>🎛️ BẢNG QUẢN LÝ BIỂU PHÍ HẢI QUAN (THU KHÁCH &amp; TRẢ THỰC TẾ)</t>
        </is>
      </c>
    </row>
    <row r="2">
      <c r="A2" s="2" t="inlineStr">
        <is>
          <t>Quản lý tập trung phí hải quan theo loại hàng. Quy tắc: Dưới 1kg tính tròn 1kg • Áp dụng độc quyền 1 loại hàng / 1 AWB.</t>
        </is>
      </c>
    </row>
    <row r="3"/>
    <row r="4">
      <c r="A4" s="78" t="inlineStr">
        <is>
          <t>Mã Loại Hàng</t>
        </is>
      </c>
      <c r="B4" s="78" t="inlineStr">
        <is>
          <t>Loại Hàng Hóa (Nội Dung)</t>
        </is>
      </c>
      <c r="C4" s="78" t="inlineStr">
        <is>
          <t>Phí Trả Thực Tế (VNĐ/kg)</t>
        </is>
      </c>
      <c r="D4" s="78" t="inlineStr">
        <is>
          <t>Phí Thu Khách (VNĐ/kg)</t>
        </is>
      </c>
      <c r="E4" s="78" t="inlineStr">
        <is>
          <t>Lãi Hải Quan (VNĐ/kg)</t>
        </is>
      </c>
      <c r="F4" s="78" t="inlineStr">
        <is>
          <t>Mô Tả &amp; Quy Tắc Tính</t>
        </is>
      </c>
    </row>
    <row r="5">
      <c r="A5" s="79" t="inlineStr">
        <is>
          <t>GENERAL</t>
        </is>
      </c>
      <c r="B5" s="80" t="inlineStr">
        <is>
          <t>Hàng thông thường</t>
        </is>
      </c>
      <c r="C5" s="81" t="n">
        <v>8000</v>
      </c>
      <c r="D5" s="82" t="n">
        <v>40000</v>
      </c>
      <c r="E5" s="83">
        <f>D5-C5</f>
        <v/>
      </c>
      <c r="F5" s="18" t="inlineStr">
        <is>
          <t>Quần áo thông thường, giày dép, phụ kiện... (Trả Hải quan 8.000 đ/kg | Thu khách 40.000 đ/kg)</t>
        </is>
      </c>
    </row>
    <row r="6">
      <c r="A6" s="79" t="inlineStr">
        <is>
          <t>COSMETICS_FOOD</t>
        </is>
      </c>
      <c r="B6" s="80" t="inlineStr">
        <is>
          <t>Thực phẩm, mỹ phẩm</t>
        </is>
      </c>
      <c r="C6" s="81" t="n">
        <v>32000</v>
      </c>
      <c r="D6" s="82" t="n">
        <v>40000</v>
      </c>
      <c r="E6" s="83">
        <f>D6-C6</f>
        <v/>
      </c>
      <c r="F6" s="18" t="inlineStr">
        <is>
          <t>Mỹ phẩm, kem, son, serum, đồ khô, bánh kẹo... (Trả Hải quan 32.000 đ/kg | Thu khách 40.000 đ/kg)</t>
        </is>
      </c>
    </row>
    <row r="7">
      <c r="A7" s="79" t="inlineStr">
        <is>
          <t>BRANDED</t>
        </is>
      </c>
      <c r="B7" s="80" t="inlineStr">
        <is>
          <t>Hàng thương hiệu</t>
        </is>
      </c>
      <c r="C7" s="81" t="n">
        <v>0</v>
      </c>
      <c r="D7" s="82" t="n">
        <v>40000</v>
      </c>
      <c r="E7" s="83">
        <f>D7-C7</f>
        <v/>
      </c>
      <c r="F7" s="18" t="inlineStr">
        <is>
          <t>Thời trang, giày dép có nhãn mác quốc tế (Nike, Adidas, LV, Gucci...) (Thu khách 40.000 đ/kg)</t>
        </is>
      </c>
    </row>
    <row r="8">
      <c r="A8" s="79" t="inlineStr">
        <is>
          <t>EYELASHES</t>
        </is>
      </c>
      <c r="B8" s="80" t="inlineStr">
        <is>
          <t>Hàng mi giả</t>
        </is>
      </c>
      <c r="C8" s="81" t="n">
        <v>0</v>
      </c>
      <c r="D8" s="82" t="n">
        <v>40000</v>
      </c>
      <c r="E8" s="83">
        <f>D8-C8</f>
        <v/>
      </c>
      <c r="F8" s="18" t="inlineStr">
        <is>
          <t>Mi nối, mi giả, dụng cụ làm mi, keo nối mi (Thu khách 40.000 đ/kg)</t>
        </is>
      </c>
    </row>
    <row r="9">
      <c r="A9" s="79" t="inlineStr">
        <is>
          <t>AGARWOOD</t>
        </is>
      </c>
      <c r="B9" s="80" t="inlineStr">
        <is>
          <t>Hàng trầm hương</t>
        </is>
      </c>
      <c r="C9" s="81" t="n">
        <v>0</v>
      </c>
      <c r="D9" s="82" t="n">
        <v>40000</v>
      </c>
      <c r="E9" s="83">
        <f>D9-C9</f>
        <v/>
      </c>
      <c r="F9" s="18" t="inlineStr">
        <is>
          <t>Trầm hương, nhang trầm, nụ trầm, vòng tay gỗ trầm (Thu khách 40.000 đ/kg)</t>
        </is>
      </c>
    </row>
    <row r="10">
      <c r="A10" s="79" t="inlineStr">
        <is>
          <t>HAIR</t>
        </is>
      </c>
      <c r="B10" s="80" t="inlineStr">
        <is>
          <t>Tóc</t>
        </is>
      </c>
      <c r="C10" s="81" t="n">
        <v>0</v>
      </c>
      <c r="D10" s="82" t="n">
        <v>40000</v>
      </c>
      <c r="E10" s="83">
        <f>D10-C10</f>
        <v/>
      </c>
      <c r="F10" s="18" t="inlineStr">
        <is>
          <t>Tóc nối, tóc thật, tóc giả (wigs) (Thu khách 40.000 đ/kg)</t>
        </is>
      </c>
    </row>
    <row r="11">
      <c r="A11" s="79" t="inlineStr">
        <is>
          <t>DOCUMENT</t>
        </is>
      </c>
      <c r="B11" s="80" t="inlineStr">
        <is>
          <t>Tài liệu (Document)</t>
        </is>
      </c>
      <c r="C11" s="81" t="n">
        <v>0</v>
      </c>
      <c r="D11" s="82" t="n">
        <v>0</v>
      </c>
      <c r="E11" s="83">
        <f>D11-C11</f>
        <v/>
      </c>
      <c r="F11" s="18" t="inlineStr">
        <is>
          <t>Thư từ, chứng từ, giấy tờ hồ sơ xuất khẩu (Miễn phí hải quan: 0 đ)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54"/>
  <sheetViews>
    <sheetView showGridLines="1" workbookViewId="0">
      <selection activeCell="A1" sqref="A1"/>
    </sheetView>
  </sheetViews>
  <sheetFormatPr baseColWidth="8" defaultRowHeight="15"/>
  <cols>
    <col width="82" customWidth="1" min="1" max="1"/>
    <col width="55" customWidth="1" min="2" max="2"/>
    <col width="61" customWidth="1" min="3" max="3"/>
    <col width="17" customWidth="1" min="4" max="4"/>
    <col width="32" customWidth="1" min="5" max="5"/>
    <col width="25" customWidth="1" min="6" max="6"/>
    <col width="20" customWidth="1" min="7" max="7"/>
  </cols>
  <sheetData>
    <row r="1">
      <c r="A1" s="1" t="inlineStr">
        <is>
          <t>🌍 DANH MỤC QUỐC GIA, ZONE UPS SAVER &amp; BIỂU PHÍ BIẾN ĐỘNG KHẨN CẤP</t>
        </is>
      </c>
    </row>
    <row r="2">
      <c r="A2" s="2" t="inlineStr">
        <is>
          <t>Dữ liệu tra cứu chuẩn hóa cho 250 quốc gia/vùng lãnh thổ xuất khẩu từ Việt Nam.</t>
        </is>
      </c>
    </row>
    <row r="3"/>
    <row r="4">
      <c r="A4" s="46" t="inlineStr">
        <is>
          <t>Mã IATA</t>
        </is>
      </c>
      <c r="B4" s="46" t="inlineStr">
        <is>
          <t>Tên Quốc Gia</t>
        </is>
      </c>
      <c r="C4" s="46" t="inlineStr">
        <is>
          <t>Tên Hiển Thị (Dropdown)</t>
        </is>
      </c>
      <c r="D4" s="46" t="inlineStr">
        <is>
          <t>Zone UPS Saver</t>
        </is>
      </c>
      <c r="E4" s="46" t="inlineStr">
        <is>
          <t>Khu Vực Phí Biến Động</t>
        </is>
      </c>
      <c r="F4" s="46" t="inlineStr">
        <is>
          <t>Phí Biến Động (VNĐ/kg)</t>
        </is>
      </c>
      <c r="G4" s="46" t="inlineStr">
        <is>
          <t>Phí Phát Mỹ (IPF)</t>
        </is>
      </c>
    </row>
    <row r="5">
      <c r="A5" s="62" t="inlineStr">
        <is>
          <t>AE</t>
        </is>
      </c>
      <c r="B5" s="84" t="inlineStr">
        <is>
          <t>United Arab Emirates</t>
        </is>
      </c>
      <c r="C5" s="84" t="inlineStr">
        <is>
          <t>AE - United Arab Emirates</t>
        </is>
      </c>
      <c r="D5" s="62" t="n">
        <v>7</v>
      </c>
      <c r="E5" s="84" t="inlineStr">
        <is>
          <t>ISMEA (Trung Đông &amp; Châu Phi)</t>
        </is>
      </c>
      <c r="F5" s="68" t="n">
        <v>14100</v>
      </c>
      <c r="G5" s="62" t="inlineStr">
        <is>
          <t>KHÔNG</t>
        </is>
      </c>
    </row>
    <row r="6">
      <c r="A6" s="52" t="inlineStr">
        <is>
          <t>AU</t>
        </is>
      </c>
      <c r="B6" s="53" t="inlineStr">
        <is>
          <t>Australia*#</t>
        </is>
      </c>
      <c r="C6" s="53" t="inlineStr">
        <is>
          <t>AU - Australia*#</t>
        </is>
      </c>
      <c r="D6" s="52" t="n">
        <v>3</v>
      </c>
      <c r="E6" s="53" t="inlineStr">
        <is>
          <t>Úc &amp; New Zealand</t>
        </is>
      </c>
      <c r="F6" s="57" t="n">
        <v>1175</v>
      </c>
      <c r="G6" s="52" t="inlineStr">
        <is>
          <t>KHÔNG</t>
        </is>
      </c>
    </row>
    <row r="7">
      <c r="A7" s="62" t="inlineStr">
        <is>
          <t>CA</t>
        </is>
      </c>
      <c r="B7" s="84" t="inlineStr">
        <is>
          <t>Canada*</t>
        </is>
      </c>
      <c r="C7" s="84" t="inlineStr">
        <is>
          <t>CA - Canada*</t>
        </is>
      </c>
      <c r="D7" s="62" t="n">
        <v>5</v>
      </c>
      <c r="E7" s="84" t="inlineStr">
        <is>
          <t>Hoa Kỳ &amp; Châu Mỹ</t>
        </is>
      </c>
      <c r="F7" s="68" t="n">
        <v>19975</v>
      </c>
      <c r="G7" s="62" t="inlineStr">
        <is>
          <t>KHÔNG</t>
        </is>
      </c>
    </row>
    <row r="8">
      <c r="A8" s="52" t="inlineStr">
        <is>
          <t>DE</t>
        </is>
      </c>
      <c r="B8" s="53" t="inlineStr">
        <is>
          <t>Germany*</t>
        </is>
      </c>
      <c r="C8" s="53" t="inlineStr">
        <is>
          <t>DE - Germany*</t>
        </is>
      </c>
      <c r="D8" s="52" t="n">
        <v>6</v>
      </c>
      <c r="E8" s="53" t="inlineStr">
        <is>
          <t>Châu Âu (Europe)</t>
        </is>
      </c>
      <c r="F8" s="57" t="n">
        <v>14100</v>
      </c>
      <c r="G8" s="52" t="inlineStr">
        <is>
          <t>KHÔNG</t>
        </is>
      </c>
    </row>
    <row r="9">
      <c r="A9" s="62" t="inlineStr">
        <is>
          <t>FR</t>
        </is>
      </c>
      <c r="B9" s="84" t="inlineStr">
        <is>
          <t>France*</t>
        </is>
      </c>
      <c r="C9" s="84" t="inlineStr">
        <is>
          <t>FR - France*</t>
        </is>
      </c>
      <c r="D9" s="62" t="n">
        <v>6</v>
      </c>
      <c r="E9" s="84" t="inlineStr">
        <is>
          <t>Châu Âu (Europe)</t>
        </is>
      </c>
      <c r="F9" s="68" t="n">
        <v>14100</v>
      </c>
      <c r="G9" s="62" t="inlineStr">
        <is>
          <t>KHÔNG</t>
        </is>
      </c>
    </row>
    <row r="10">
      <c r="A10" s="52" t="inlineStr">
        <is>
          <t>GB</t>
        </is>
      </c>
      <c r="B10" s="53" t="inlineStr">
        <is>
          <t>United Kingdom*</t>
        </is>
      </c>
      <c r="C10" s="53" t="inlineStr">
        <is>
          <t>GB - United Kingdom*</t>
        </is>
      </c>
      <c r="D10" s="52" t="n">
        <v>6</v>
      </c>
      <c r="E10" s="53" t="inlineStr">
        <is>
          <t>Châu Âu (Europe)</t>
        </is>
      </c>
      <c r="F10" s="57" t="n">
        <v>14100</v>
      </c>
      <c r="G10" s="52" t="inlineStr">
        <is>
          <t>KHÔNG</t>
        </is>
      </c>
    </row>
    <row r="11">
      <c r="A11" s="62" t="inlineStr">
        <is>
          <t>JP</t>
        </is>
      </c>
      <c r="B11" s="84" t="inlineStr">
        <is>
          <t>Japan*#</t>
        </is>
      </c>
      <c r="C11" s="84" t="inlineStr">
        <is>
          <t>JP - Japan*#</t>
        </is>
      </c>
      <c r="D11" s="62" t="n">
        <v>3</v>
      </c>
      <c r="E11" s="84" t="inlineStr">
        <is>
          <t>Châu Á Thái Bình Dương (APAC)</t>
        </is>
      </c>
      <c r="F11" s="68" t="n">
        <v>1175</v>
      </c>
      <c r="G11" s="62" t="inlineStr">
        <is>
          <t>KHÔNG</t>
        </is>
      </c>
    </row>
    <row r="12">
      <c r="A12" s="52" t="inlineStr">
        <is>
          <t>KR</t>
        </is>
      </c>
      <c r="B12" s="53" t="inlineStr">
        <is>
          <t>Korea, South#</t>
        </is>
      </c>
      <c r="C12" s="53" t="inlineStr">
        <is>
          <t>KR - Korea, South#</t>
        </is>
      </c>
      <c r="D12" s="52" t="n">
        <v>3</v>
      </c>
      <c r="E12" s="53" t="inlineStr">
        <is>
          <t>Châu Á Thái Bình Dương (APAC)</t>
        </is>
      </c>
      <c r="F12" s="57" t="n">
        <v>1175</v>
      </c>
      <c r="G12" s="52" t="inlineStr">
        <is>
          <t>KHÔNG</t>
        </is>
      </c>
    </row>
    <row r="13">
      <c r="A13" s="62" t="inlineStr">
        <is>
          <t>SG</t>
        </is>
      </c>
      <c r="B13" s="84" t="inlineStr">
        <is>
          <t>Singapore#</t>
        </is>
      </c>
      <c r="C13" s="84" t="inlineStr">
        <is>
          <t>SG - Singapore#</t>
        </is>
      </c>
      <c r="D13" s="62" t="n">
        <v>1</v>
      </c>
      <c r="E13" s="84" t="inlineStr">
        <is>
          <t>Châu Á Thái Bình Dương (APAC)</t>
        </is>
      </c>
      <c r="F13" s="68" t="n">
        <v>1175</v>
      </c>
      <c r="G13" s="62" t="inlineStr">
        <is>
          <t>KHÔNG</t>
        </is>
      </c>
    </row>
    <row r="14">
      <c r="A14" s="52" t="inlineStr">
        <is>
          <t>US</t>
        </is>
      </c>
      <c r="B14" s="53" t="inlineStr">
        <is>
          <t>United States*</t>
        </is>
      </c>
      <c r="C14" s="53" t="inlineStr">
        <is>
          <t>US - United States*</t>
        </is>
      </c>
      <c r="D14" s="52" t="n">
        <v>5</v>
      </c>
      <c r="E14" s="53" t="inlineStr">
        <is>
          <t>Hoa Kỳ &amp; Châu Mỹ</t>
        </is>
      </c>
      <c r="F14" s="57" t="n">
        <v>19975</v>
      </c>
      <c r="G14" s="52" t="inlineStr">
        <is>
          <t>CÓ</t>
        </is>
      </c>
    </row>
    <row r="15">
      <c r="A15" s="62" t="inlineStr">
        <is>
          <t>A2</t>
        </is>
      </c>
      <c r="B15" s="84" t="inlineStr">
        <is>
          <t>Azores (Portugal)*</t>
        </is>
      </c>
      <c r="C15" s="84" t="inlineStr">
        <is>
          <t>A2 - Azores (Portugal)*</t>
        </is>
      </c>
      <c r="D15" s="62" t="n">
        <v>7</v>
      </c>
      <c r="E15" s="84" t="inlineStr">
        <is>
          <t>Phần còn lại của thế giới</t>
        </is>
      </c>
      <c r="F15" s="68" t="n">
        <v>19975</v>
      </c>
      <c r="G15" s="62" t="inlineStr">
        <is>
          <t>KHÔNG</t>
        </is>
      </c>
    </row>
    <row r="16">
      <c r="A16" s="52" t="inlineStr">
        <is>
          <t>AD</t>
        </is>
      </c>
      <c r="B16" s="53" t="inlineStr">
        <is>
          <t>Andorra</t>
        </is>
      </c>
      <c r="C16" s="53" t="inlineStr">
        <is>
          <t>AD - Andorra</t>
        </is>
      </c>
      <c r="D16" s="52" t="n">
        <v>7</v>
      </c>
      <c r="E16" s="53" t="inlineStr">
        <is>
          <t>Châu Âu (Europe)</t>
        </is>
      </c>
      <c r="F16" s="57" t="n">
        <v>14100</v>
      </c>
      <c r="G16" s="52" t="inlineStr">
        <is>
          <t>KHÔNG</t>
        </is>
      </c>
    </row>
    <row r="17">
      <c r="A17" s="62" t="inlineStr">
        <is>
          <t>AF</t>
        </is>
      </c>
      <c r="B17" s="84" t="inlineStr">
        <is>
          <t>Afghanistan</t>
        </is>
      </c>
      <c r="C17" s="84" t="inlineStr">
        <is>
          <t>AF - Afghanistan</t>
        </is>
      </c>
      <c r="D17" s="62" t="n">
        <v>9</v>
      </c>
      <c r="E17" s="84" t="inlineStr">
        <is>
          <t>ISMEA (Trung Đông &amp; Châu Phi)</t>
        </is>
      </c>
      <c r="F17" s="68" t="n">
        <v>14100</v>
      </c>
      <c r="G17" s="62" t="inlineStr">
        <is>
          <t>KHÔNG</t>
        </is>
      </c>
    </row>
    <row r="18">
      <c r="A18" s="52" t="inlineStr">
        <is>
          <t>AG</t>
        </is>
      </c>
      <c r="B18" s="53" t="inlineStr">
        <is>
          <t>Antigua and Barbuda</t>
        </is>
      </c>
      <c r="C18" s="53" t="inlineStr">
        <is>
          <t>AG - Antigua and Barbuda</t>
        </is>
      </c>
      <c r="D18" s="52" t="n">
        <v>8</v>
      </c>
      <c r="E18" s="53" t="inlineStr">
        <is>
          <t>Hoa Kỳ &amp; Châu Mỹ</t>
        </is>
      </c>
      <c r="F18" s="57" t="n">
        <v>19975</v>
      </c>
      <c r="G18" s="52" t="inlineStr">
        <is>
          <t>KHÔNG</t>
        </is>
      </c>
    </row>
    <row r="19">
      <c r="A19" s="62" t="inlineStr">
        <is>
          <t>AI</t>
        </is>
      </c>
      <c r="B19" s="84" t="inlineStr">
        <is>
          <t>Anguilla</t>
        </is>
      </c>
      <c r="C19" s="84" t="inlineStr">
        <is>
          <t>AI - Anguilla</t>
        </is>
      </c>
      <c r="D19" s="62" t="n">
        <v>8</v>
      </c>
      <c r="E19" s="84" t="inlineStr">
        <is>
          <t>Hoa Kỳ &amp; Châu Mỹ</t>
        </is>
      </c>
      <c r="F19" s="68" t="n">
        <v>19975</v>
      </c>
      <c r="G19" s="62" t="inlineStr">
        <is>
          <t>KHÔNG</t>
        </is>
      </c>
    </row>
    <row r="20">
      <c r="A20" s="52" t="inlineStr">
        <is>
          <t>AL</t>
        </is>
      </c>
      <c r="B20" s="53" t="inlineStr">
        <is>
          <t>Albania</t>
        </is>
      </c>
      <c r="C20" s="53" t="inlineStr">
        <is>
          <t>AL - Albania</t>
        </is>
      </c>
      <c r="D20" s="52" t="n">
        <v>9</v>
      </c>
      <c r="E20" s="53" t="inlineStr">
        <is>
          <t>Châu Âu (Europe)</t>
        </is>
      </c>
      <c r="F20" s="57" t="n">
        <v>14100</v>
      </c>
      <c r="G20" s="52" t="inlineStr">
        <is>
          <t>KHÔNG</t>
        </is>
      </c>
    </row>
    <row r="21">
      <c r="A21" s="62" t="inlineStr">
        <is>
          <t>AM</t>
        </is>
      </c>
      <c r="B21" s="84" t="inlineStr">
        <is>
          <t>Armenia</t>
        </is>
      </c>
      <c r="C21" s="84" t="inlineStr">
        <is>
          <t>AM - Armenia</t>
        </is>
      </c>
      <c r="D21" s="62" t="n">
        <v>9</v>
      </c>
      <c r="E21" s="84" t="inlineStr">
        <is>
          <t>Châu Âu (Europe)</t>
        </is>
      </c>
      <c r="F21" s="68" t="n">
        <v>14100</v>
      </c>
      <c r="G21" s="62" t="inlineStr">
        <is>
          <t>KHÔNG</t>
        </is>
      </c>
    </row>
    <row r="22">
      <c r="A22" s="52" t="inlineStr">
        <is>
          <t>AO</t>
        </is>
      </c>
      <c r="B22" s="53" t="inlineStr">
        <is>
          <t>Angola</t>
        </is>
      </c>
      <c r="C22" s="53" t="inlineStr">
        <is>
          <t>AO - Angola</t>
        </is>
      </c>
      <c r="D22" s="52" t="n">
        <v>8</v>
      </c>
      <c r="E22" s="53" t="inlineStr">
        <is>
          <t>ISMEA (Trung Đông &amp; Châu Phi)</t>
        </is>
      </c>
      <c r="F22" s="57" t="n">
        <v>14100</v>
      </c>
      <c r="G22" s="52" t="inlineStr">
        <is>
          <t>KHÔNG</t>
        </is>
      </c>
    </row>
    <row r="23">
      <c r="A23" s="62" t="inlineStr">
        <is>
          <t>AR</t>
        </is>
      </c>
      <c r="B23" s="84" t="inlineStr">
        <is>
          <t>Argentina*</t>
        </is>
      </c>
      <c r="C23" s="84" t="inlineStr">
        <is>
          <t>AR - Argentina*</t>
        </is>
      </c>
      <c r="D23" s="62" t="n">
        <v>8</v>
      </c>
      <c r="E23" s="84" t="inlineStr">
        <is>
          <t>Hoa Kỳ &amp; Châu Mỹ</t>
        </is>
      </c>
      <c r="F23" s="68" t="n">
        <v>19975</v>
      </c>
      <c r="G23" s="62" t="inlineStr">
        <is>
          <t>KHÔNG</t>
        </is>
      </c>
    </row>
    <row r="24">
      <c r="A24" s="52" t="inlineStr">
        <is>
          <t>AS</t>
        </is>
      </c>
      <c r="B24" s="53" t="inlineStr">
        <is>
          <t>American Samoa</t>
        </is>
      </c>
      <c r="C24" s="53" t="inlineStr">
        <is>
          <t>AS - American Samoa</t>
        </is>
      </c>
      <c r="D24" s="52" t="n">
        <v>9</v>
      </c>
      <c r="E24" s="53" t="inlineStr">
        <is>
          <t>Châu Á Thái Bình Dương (APAC)</t>
        </is>
      </c>
      <c r="F24" s="57" t="n">
        <v>1175</v>
      </c>
      <c r="G24" s="52" t="inlineStr">
        <is>
          <t>KHÔNG</t>
        </is>
      </c>
    </row>
    <row r="25">
      <c r="A25" s="62" t="inlineStr">
        <is>
          <t>AT</t>
        </is>
      </c>
      <c r="B25" s="84" t="inlineStr">
        <is>
          <t>Austria*</t>
        </is>
      </c>
      <c r="C25" s="84" t="inlineStr">
        <is>
          <t>AT - Austria*</t>
        </is>
      </c>
      <c r="D25" s="62" t="n">
        <v>6</v>
      </c>
      <c r="E25" s="84" t="inlineStr">
        <is>
          <t>Châu Âu (Europe)</t>
        </is>
      </c>
      <c r="F25" s="68" t="n">
        <v>14100</v>
      </c>
      <c r="G25" s="62" t="inlineStr">
        <is>
          <t>KHÔNG</t>
        </is>
      </c>
    </row>
    <row r="26">
      <c r="A26" s="52" t="inlineStr">
        <is>
          <t>AW</t>
        </is>
      </c>
      <c r="B26" s="53" t="inlineStr">
        <is>
          <t>Aruba</t>
        </is>
      </c>
      <c r="C26" s="53" t="inlineStr">
        <is>
          <t>AW - Aruba</t>
        </is>
      </c>
      <c r="D26" s="52" t="n">
        <v>8</v>
      </c>
      <c r="E26" s="53" t="inlineStr">
        <is>
          <t>Hoa Kỳ &amp; Châu Mỹ</t>
        </is>
      </c>
      <c r="F26" s="57" t="n">
        <v>19975</v>
      </c>
      <c r="G26" s="52" t="inlineStr">
        <is>
          <t>KHÔNG</t>
        </is>
      </c>
    </row>
    <row r="27">
      <c r="A27" s="62" t="inlineStr">
        <is>
          <t>AX</t>
        </is>
      </c>
      <c r="B27" s="84" t="inlineStr">
        <is>
          <t>Aland Island (Finland)*</t>
        </is>
      </c>
      <c r="C27" s="84" t="inlineStr">
        <is>
          <t>AX - Aland Island (Finland)*</t>
        </is>
      </c>
      <c r="D27" s="62" t="n">
        <v>6</v>
      </c>
      <c r="E27" s="84" t="inlineStr">
        <is>
          <t>Châu Âu (Europe)</t>
        </is>
      </c>
      <c r="F27" s="68" t="n">
        <v>14100</v>
      </c>
      <c r="G27" s="62" t="inlineStr">
        <is>
          <t>KHÔNG</t>
        </is>
      </c>
    </row>
    <row r="28">
      <c r="A28" s="52" t="inlineStr">
        <is>
          <t>AZ</t>
        </is>
      </c>
      <c r="B28" s="53" t="inlineStr">
        <is>
          <t>Azerbaijan</t>
        </is>
      </c>
      <c r="C28" s="53" t="inlineStr">
        <is>
          <t>AZ - Azerbaijan</t>
        </is>
      </c>
      <c r="D28" s="52" t="n">
        <v>7</v>
      </c>
      <c r="E28" s="53" t="inlineStr">
        <is>
          <t>ISMEA (Trung Đông &amp; Châu Phi)</t>
        </is>
      </c>
      <c r="F28" s="57" t="n">
        <v>14100</v>
      </c>
      <c r="G28" s="52" t="inlineStr">
        <is>
          <t>KHÔNG</t>
        </is>
      </c>
    </row>
    <row r="29">
      <c r="A29" s="62" t="inlineStr">
        <is>
          <t>B1</t>
        </is>
      </c>
      <c r="B29" s="84" t="inlineStr">
        <is>
          <t>Buesingen (Germany)*</t>
        </is>
      </c>
      <c r="C29" s="84" t="inlineStr">
        <is>
          <t>B1 - Buesingen (Germany)*</t>
        </is>
      </c>
      <c r="D29" s="62" t="n">
        <v>6</v>
      </c>
      <c r="E29" s="84" t="inlineStr">
        <is>
          <t>Phần còn lại của thế giới</t>
        </is>
      </c>
      <c r="F29" s="68" t="n">
        <v>19975</v>
      </c>
      <c r="G29" s="62" t="inlineStr">
        <is>
          <t>KHÔNG</t>
        </is>
      </c>
    </row>
    <row r="30">
      <c r="A30" s="52" t="inlineStr">
        <is>
          <t>BA</t>
        </is>
      </c>
      <c r="B30" s="53" t="inlineStr">
        <is>
          <t>Bosnia and Herzegovina</t>
        </is>
      </c>
      <c r="C30" s="53" t="inlineStr">
        <is>
          <t>BA - Bosnia and Herzegovina</t>
        </is>
      </c>
      <c r="D30" s="52" t="n">
        <v>7</v>
      </c>
      <c r="E30" s="53" t="inlineStr">
        <is>
          <t>Châu Âu (Europe)</t>
        </is>
      </c>
      <c r="F30" s="57" t="n">
        <v>14100</v>
      </c>
      <c r="G30" s="52" t="inlineStr">
        <is>
          <t>KHÔNG</t>
        </is>
      </c>
    </row>
    <row r="31">
      <c r="A31" s="62" t="inlineStr">
        <is>
          <t>BB</t>
        </is>
      </c>
      <c r="B31" s="84" t="inlineStr">
        <is>
          <t>Barbados</t>
        </is>
      </c>
      <c r="C31" s="84" t="inlineStr">
        <is>
          <t>BB - Barbados</t>
        </is>
      </c>
      <c r="D31" s="62" t="n">
        <v>8</v>
      </c>
      <c r="E31" s="84" t="inlineStr">
        <is>
          <t>Hoa Kỳ &amp; Châu Mỹ</t>
        </is>
      </c>
      <c r="F31" s="68" t="n">
        <v>19975</v>
      </c>
      <c r="G31" s="62" t="inlineStr">
        <is>
          <t>KHÔNG</t>
        </is>
      </c>
    </row>
    <row r="32">
      <c r="A32" s="52" t="inlineStr">
        <is>
          <t>BD</t>
        </is>
      </c>
      <c r="B32" s="53" t="inlineStr">
        <is>
          <t>Bangladesh</t>
        </is>
      </c>
      <c r="C32" s="53" t="inlineStr">
        <is>
          <t>BD - Bangladesh</t>
        </is>
      </c>
      <c r="D32" s="52" t="n">
        <v>4</v>
      </c>
      <c r="E32" s="53" t="inlineStr">
        <is>
          <t>ISMEA (Trung Đông &amp; Châu Phi)</t>
        </is>
      </c>
      <c r="F32" s="57" t="n">
        <v>14100</v>
      </c>
      <c r="G32" s="52" t="inlineStr">
        <is>
          <t>KHÔNG</t>
        </is>
      </c>
    </row>
    <row r="33">
      <c r="A33" s="62" t="inlineStr">
        <is>
          <t>BE</t>
        </is>
      </c>
      <c r="B33" s="84" t="inlineStr">
        <is>
          <t>Belgium</t>
        </is>
      </c>
      <c r="C33" s="84" t="inlineStr">
        <is>
          <t>BE - Belgium</t>
        </is>
      </c>
      <c r="D33" s="62" t="n">
        <v>6</v>
      </c>
      <c r="E33" s="84" t="inlineStr">
        <is>
          <t>Châu Âu (Europe)</t>
        </is>
      </c>
      <c r="F33" s="68" t="n">
        <v>14100</v>
      </c>
      <c r="G33" s="62" t="inlineStr">
        <is>
          <t>KHÔNG</t>
        </is>
      </c>
    </row>
    <row r="34">
      <c r="A34" s="52" t="inlineStr">
        <is>
          <t>BF</t>
        </is>
      </c>
      <c r="B34" s="53" t="inlineStr">
        <is>
          <t>Burkina Faso</t>
        </is>
      </c>
      <c r="C34" s="53" t="inlineStr">
        <is>
          <t>BF - Burkina Faso</t>
        </is>
      </c>
      <c r="D34" s="52" t="n">
        <v>9</v>
      </c>
      <c r="E34" s="53" t="inlineStr">
        <is>
          <t>ISMEA (Trung Đông &amp; Châu Phi)</t>
        </is>
      </c>
      <c r="F34" s="57" t="n">
        <v>14100</v>
      </c>
      <c r="G34" s="52" t="inlineStr">
        <is>
          <t>KHÔNG</t>
        </is>
      </c>
    </row>
    <row r="35">
      <c r="A35" s="62" t="inlineStr">
        <is>
          <t>BG</t>
        </is>
      </c>
      <c r="B35" s="84" t="inlineStr">
        <is>
          <t>Bulgaria</t>
        </is>
      </c>
      <c r="C35" s="84" t="inlineStr">
        <is>
          <t>BG - Bulgaria</t>
        </is>
      </c>
      <c r="D35" s="62" t="n">
        <v>7</v>
      </c>
      <c r="E35" s="84" t="inlineStr">
        <is>
          <t>Châu Âu (Europe)</t>
        </is>
      </c>
      <c r="F35" s="68" t="n">
        <v>14100</v>
      </c>
      <c r="G35" s="62" t="inlineStr">
        <is>
          <t>KHÔNG</t>
        </is>
      </c>
    </row>
    <row r="36">
      <c r="A36" s="52" t="inlineStr">
        <is>
          <t>BH</t>
        </is>
      </c>
      <c r="B36" s="53" t="inlineStr">
        <is>
          <t>Bahrain</t>
        </is>
      </c>
      <c r="C36" s="53" t="inlineStr">
        <is>
          <t>BH - Bahrain</t>
        </is>
      </c>
      <c r="D36" s="52" t="n">
        <v>7</v>
      </c>
      <c r="E36" s="53" t="inlineStr">
        <is>
          <t>ISMEA (Trung Đông &amp; Châu Phi)</t>
        </is>
      </c>
      <c r="F36" s="57" t="n">
        <v>14100</v>
      </c>
      <c r="G36" s="52" t="inlineStr">
        <is>
          <t>KHÔNG</t>
        </is>
      </c>
    </row>
    <row r="37">
      <c r="A37" s="62" t="inlineStr">
        <is>
          <t>BI</t>
        </is>
      </c>
      <c r="B37" s="84" t="inlineStr">
        <is>
          <t>Burundi</t>
        </is>
      </c>
      <c r="C37" s="84" t="inlineStr">
        <is>
          <t>BI - Burundi</t>
        </is>
      </c>
      <c r="D37" s="62" t="n">
        <v>9</v>
      </c>
      <c r="E37" s="84" t="inlineStr">
        <is>
          <t>ISMEA (Trung Đông &amp; Châu Phi)</t>
        </is>
      </c>
      <c r="F37" s="68" t="n">
        <v>14100</v>
      </c>
      <c r="G37" s="62" t="inlineStr">
        <is>
          <t>KHÔNG</t>
        </is>
      </c>
    </row>
    <row r="38">
      <c r="A38" s="52" t="inlineStr">
        <is>
          <t>BJ</t>
        </is>
      </c>
      <c r="B38" s="53" t="inlineStr">
        <is>
          <t>Benin</t>
        </is>
      </c>
      <c r="C38" s="53" t="inlineStr">
        <is>
          <t>BJ - Benin</t>
        </is>
      </c>
      <c r="D38" s="52" t="n">
        <v>9</v>
      </c>
      <c r="E38" s="53" t="inlineStr">
        <is>
          <t>ISMEA (Trung Đông &amp; Châu Phi)</t>
        </is>
      </c>
      <c r="F38" s="57" t="n">
        <v>14100</v>
      </c>
      <c r="G38" s="52" t="inlineStr">
        <is>
          <t>KHÔNG</t>
        </is>
      </c>
    </row>
    <row r="39">
      <c r="A39" s="62" t="inlineStr">
        <is>
          <t>BL</t>
        </is>
      </c>
      <c r="B39" s="84" t="inlineStr">
        <is>
          <t>St. Barthelemy</t>
        </is>
      </c>
      <c r="C39" s="84" t="inlineStr">
        <is>
          <t>BL - St. Barthelemy</t>
        </is>
      </c>
      <c r="D39" s="62" t="n">
        <v>8</v>
      </c>
      <c r="E39" s="84" t="inlineStr">
        <is>
          <t>Hoa Kỳ &amp; Châu Mỹ</t>
        </is>
      </c>
      <c r="F39" s="68" t="n">
        <v>19975</v>
      </c>
      <c r="G39" s="62" t="inlineStr">
        <is>
          <t>KHÔNG</t>
        </is>
      </c>
    </row>
    <row r="40">
      <c r="A40" s="52" t="inlineStr">
        <is>
          <t>BM</t>
        </is>
      </c>
      <c r="B40" s="53" t="inlineStr">
        <is>
          <t>Bermuda</t>
        </is>
      </c>
      <c r="C40" s="53" t="inlineStr">
        <is>
          <t>BM - Bermuda</t>
        </is>
      </c>
      <c r="D40" s="52" t="n">
        <v>9</v>
      </c>
      <c r="E40" s="53" t="inlineStr">
        <is>
          <t>Hoa Kỳ &amp; Châu Mỹ</t>
        </is>
      </c>
      <c r="F40" s="57" t="n">
        <v>19975</v>
      </c>
      <c r="G40" s="52" t="inlineStr">
        <is>
          <t>KHÔNG</t>
        </is>
      </c>
    </row>
    <row r="41">
      <c r="A41" s="62" t="inlineStr">
        <is>
          <t>BN</t>
        </is>
      </c>
      <c r="B41" s="84" t="inlineStr">
        <is>
          <t>Brunei*</t>
        </is>
      </c>
      <c r="C41" s="84" t="inlineStr">
        <is>
          <t>BN - Brunei*</t>
        </is>
      </c>
      <c r="D41" s="62" t="n">
        <v>2</v>
      </c>
      <c r="E41" s="84" t="inlineStr">
        <is>
          <t>Châu Á Thái Bình Dương (APAC)</t>
        </is>
      </c>
      <c r="F41" s="68" t="n">
        <v>1175</v>
      </c>
      <c r="G41" s="62" t="inlineStr">
        <is>
          <t>KHÔNG</t>
        </is>
      </c>
    </row>
    <row r="42">
      <c r="A42" s="52" t="inlineStr">
        <is>
          <t>BO</t>
        </is>
      </c>
      <c r="B42" s="53" t="inlineStr">
        <is>
          <t>Bolivia</t>
        </is>
      </c>
      <c r="C42" s="53" t="inlineStr">
        <is>
          <t>BO - Bolivia</t>
        </is>
      </c>
      <c r="D42" s="52" t="n">
        <v>8</v>
      </c>
      <c r="E42" s="53" t="inlineStr">
        <is>
          <t>Hoa Kỳ &amp; Châu Mỹ</t>
        </is>
      </c>
      <c r="F42" s="57" t="n">
        <v>19975</v>
      </c>
      <c r="G42" s="52" t="inlineStr">
        <is>
          <t>KHÔNG</t>
        </is>
      </c>
    </row>
    <row r="43">
      <c r="A43" s="62" t="inlineStr">
        <is>
          <t>BQ</t>
        </is>
      </c>
      <c r="B43" s="84" t="inlineStr">
        <is>
          <t>Bonaire, St. Eustatius, Saba</t>
        </is>
      </c>
      <c r="C43" s="84" t="inlineStr">
        <is>
          <t>BQ - Bonaire, St. Eustatius, Saba</t>
        </is>
      </c>
      <c r="D43" s="62" t="n">
        <v>8</v>
      </c>
      <c r="E43" s="84" t="inlineStr">
        <is>
          <t>Phần còn lại của thế giới</t>
        </is>
      </c>
      <c r="F43" s="68" t="n">
        <v>19975</v>
      </c>
      <c r="G43" s="62" t="inlineStr">
        <is>
          <t>KHÔNG</t>
        </is>
      </c>
    </row>
    <row r="44">
      <c r="A44" s="52" t="inlineStr">
        <is>
          <t>BR</t>
        </is>
      </c>
      <c r="B44" s="53" t="inlineStr">
        <is>
          <t>Brazil*</t>
        </is>
      </c>
      <c r="C44" s="53" t="inlineStr">
        <is>
          <t>BR - Brazil*</t>
        </is>
      </c>
      <c r="D44" s="52" t="n">
        <v>8</v>
      </c>
      <c r="E44" s="53" t="inlineStr">
        <is>
          <t>Hoa Kỳ &amp; Châu Mỹ</t>
        </is>
      </c>
      <c r="F44" s="57" t="n">
        <v>19975</v>
      </c>
      <c r="G44" s="52" t="inlineStr">
        <is>
          <t>KHÔNG</t>
        </is>
      </c>
    </row>
    <row r="45">
      <c r="A45" s="62" t="inlineStr">
        <is>
          <t>BS</t>
        </is>
      </c>
      <c r="B45" s="84" t="inlineStr">
        <is>
          <t>Bahamas*</t>
        </is>
      </c>
      <c r="C45" s="84" t="inlineStr">
        <is>
          <t>BS - Bahamas*</t>
        </is>
      </c>
      <c r="D45" s="62" t="n">
        <v>8</v>
      </c>
      <c r="E45" s="84" t="inlineStr">
        <is>
          <t>Hoa Kỳ &amp; Châu Mỹ</t>
        </is>
      </c>
      <c r="F45" s="68" t="n">
        <v>19975</v>
      </c>
      <c r="G45" s="62" t="inlineStr">
        <is>
          <t>KHÔNG</t>
        </is>
      </c>
    </row>
    <row r="46">
      <c r="A46" s="52" t="inlineStr">
        <is>
          <t>BT</t>
        </is>
      </c>
      <c r="B46" s="53" t="inlineStr">
        <is>
          <t>Bhutan</t>
        </is>
      </c>
      <c r="C46" s="53" t="inlineStr">
        <is>
          <t>BT - Bhutan</t>
        </is>
      </c>
      <c r="D46" s="52" t="n">
        <v>10</v>
      </c>
      <c r="E46" s="53" t="inlineStr">
        <is>
          <t>Phần còn lại của thế giới</t>
        </is>
      </c>
      <c r="F46" s="57" t="n">
        <v>19975</v>
      </c>
      <c r="G46" s="52" t="inlineStr">
        <is>
          <t>KHÔNG</t>
        </is>
      </c>
    </row>
    <row r="47">
      <c r="A47" s="62" t="inlineStr">
        <is>
          <t>BW</t>
        </is>
      </c>
      <c r="B47" s="84" t="inlineStr">
        <is>
          <t>Botswana</t>
        </is>
      </c>
      <c r="C47" s="84" t="inlineStr">
        <is>
          <t>BW - Botswana</t>
        </is>
      </c>
      <c r="D47" s="62" t="n">
        <v>9</v>
      </c>
      <c r="E47" s="84" t="inlineStr">
        <is>
          <t>ISMEA (Trung Đông &amp; Châu Phi)</t>
        </is>
      </c>
      <c r="F47" s="68" t="n">
        <v>14100</v>
      </c>
      <c r="G47" s="62" t="inlineStr">
        <is>
          <t>KHÔNG</t>
        </is>
      </c>
    </row>
    <row r="48">
      <c r="A48" s="52" t="inlineStr">
        <is>
          <t>BY</t>
        </is>
      </c>
      <c r="B48" s="53" t="inlineStr">
        <is>
          <t>Belarus*</t>
        </is>
      </c>
      <c r="C48" s="53" t="inlineStr">
        <is>
          <t>BY - Belarus*</t>
        </is>
      </c>
      <c r="D48" s="52" t="n">
        <v>7</v>
      </c>
      <c r="E48" s="53" t="inlineStr">
        <is>
          <t>Châu Âu (Europe)</t>
        </is>
      </c>
      <c r="F48" s="57" t="n">
        <v>14100</v>
      </c>
      <c r="G48" s="52" t="inlineStr">
        <is>
          <t>KHÔNG</t>
        </is>
      </c>
    </row>
    <row r="49">
      <c r="A49" s="62" t="inlineStr">
        <is>
          <t>BZ</t>
        </is>
      </c>
      <c r="B49" s="84" t="inlineStr">
        <is>
          <t>Belize</t>
        </is>
      </c>
      <c r="C49" s="84" t="inlineStr">
        <is>
          <t>BZ - Belize</t>
        </is>
      </c>
      <c r="D49" s="62" t="n">
        <v>8</v>
      </c>
      <c r="E49" s="84" t="inlineStr">
        <is>
          <t>Hoa Kỳ &amp; Châu Mỹ</t>
        </is>
      </c>
      <c r="F49" s="68" t="n">
        <v>19975</v>
      </c>
      <c r="G49" s="62" t="inlineStr">
        <is>
          <t>KHÔNG</t>
        </is>
      </c>
    </row>
    <row r="50">
      <c r="A50" s="52" t="inlineStr">
        <is>
          <t>C2</t>
        </is>
      </c>
      <c r="B50" s="53" t="inlineStr">
        <is>
          <t>Ceuta (Spain)*</t>
        </is>
      </c>
      <c r="C50" s="53" t="inlineStr">
        <is>
          <t>C2 - Ceuta (Spain)*</t>
        </is>
      </c>
      <c r="D50" s="52" t="n">
        <v>6</v>
      </c>
      <c r="E50" s="53" t="inlineStr">
        <is>
          <t>Phần còn lại của thế giới</t>
        </is>
      </c>
      <c r="F50" s="57" t="n">
        <v>19975</v>
      </c>
      <c r="G50" s="52" t="inlineStr">
        <is>
          <t>KHÔNG</t>
        </is>
      </c>
    </row>
    <row r="51">
      <c r="A51" s="62" t="inlineStr">
        <is>
          <t>C3</t>
        </is>
      </c>
      <c r="B51" s="84" t="inlineStr">
        <is>
          <t>Campione/ Lake Lugano (Italy)*</t>
        </is>
      </c>
      <c r="C51" s="84" t="inlineStr">
        <is>
          <t>C3 - Campione/ Lake Lugano (Italy)*</t>
        </is>
      </c>
      <c r="D51" s="62" t="n">
        <v>6</v>
      </c>
      <c r="E51" s="84" t="inlineStr">
        <is>
          <t>Phần còn lại của thế giới</t>
        </is>
      </c>
      <c r="F51" s="68" t="n">
        <v>19975</v>
      </c>
      <c r="G51" s="62" t="inlineStr">
        <is>
          <t>KHÔNG</t>
        </is>
      </c>
    </row>
    <row r="52">
      <c r="A52" s="52" t="inlineStr">
        <is>
          <t>CD</t>
        </is>
      </c>
      <c r="B52" s="53" t="inlineStr">
        <is>
          <t>Congo, Democratic Republic of</t>
        </is>
      </c>
      <c r="C52" s="53" t="inlineStr">
        <is>
          <t>CD - Congo, Democratic Republic of</t>
        </is>
      </c>
      <c r="D52" s="52" t="n">
        <v>9</v>
      </c>
      <c r="E52" s="53" t="inlineStr">
        <is>
          <t>ISMEA (Trung Đông &amp; Châu Phi)</t>
        </is>
      </c>
      <c r="F52" s="57" t="n">
        <v>14100</v>
      </c>
      <c r="G52" s="52" t="inlineStr">
        <is>
          <t>KHÔNG</t>
        </is>
      </c>
    </row>
    <row r="53">
      <c r="A53" s="62" t="inlineStr">
        <is>
          <t>CF</t>
        </is>
      </c>
      <c r="B53" s="84" t="inlineStr">
        <is>
          <t>Central African Republic</t>
        </is>
      </c>
      <c r="C53" s="84" t="inlineStr">
        <is>
          <t>CF - Central African Republic</t>
        </is>
      </c>
      <c r="D53" s="62" t="n">
        <v>9</v>
      </c>
      <c r="E53" s="84" t="inlineStr">
        <is>
          <t>Phần còn lại của thế giới</t>
        </is>
      </c>
      <c r="F53" s="68" t="n">
        <v>19975</v>
      </c>
      <c r="G53" s="62" t="inlineStr">
        <is>
          <t>KHÔNG</t>
        </is>
      </c>
    </row>
    <row r="54">
      <c r="A54" s="52" t="inlineStr">
        <is>
          <t>CG</t>
        </is>
      </c>
      <c r="B54" s="53" t="inlineStr">
        <is>
          <t>Congo, Republic of</t>
        </is>
      </c>
      <c r="C54" s="53" t="inlineStr">
        <is>
          <t>CG - Congo, Republic of</t>
        </is>
      </c>
      <c r="D54" s="52" t="n">
        <v>9</v>
      </c>
      <c r="E54" s="53" t="inlineStr">
        <is>
          <t>ISMEA (Trung Đông &amp; Châu Phi)</t>
        </is>
      </c>
      <c r="F54" s="57" t="n">
        <v>14100</v>
      </c>
      <c r="G54" s="52" t="inlineStr">
        <is>
          <t>KHÔNG</t>
        </is>
      </c>
    </row>
    <row r="55">
      <c r="A55" s="62" t="inlineStr">
        <is>
          <t>CH</t>
        </is>
      </c>
      <c r="B55" s="84" t="inlineStr">
        <is>
          <t>Switzerland*</t>
        </is>
      </c>
      <c r="C55" s="84" t="inlineStr">
        <is>
          <t>CH - Switzerland*</t>
        </is>
      </c>
      <c r="D55" s="62" t="n">
        <v>6</v>
      </c>
      <c r="E55" s="84" t="inlineStr">
        <is>
          <t>Châu Âu (Europe)</t>
        </is>
      </c>
      <c r="F55" s="68" t="n">
        <v>14100</v>
      </c>
      <c r="G55" s="62" t="inlineStr">
        <is>
          <t>KHÔNG</t>
        </is>
      </c>
    </row>
    <row r="56">
      <c r="A56" s="52" t="inlineStr">
        <is>
          <t>CI</t>
        </is>
      </c>
      <c r="B56" s="53" t="inlineStr">
        <is>
          <t>Cote d'Ivoire (Ivory Coast)</t>
        </is>
      </c>
      <c r="C56" s="53" t="inlineStr">
        <is>
          <t>CI - Cote d'Ivoire (Ivory Coast)</t>
        </is>
      </c>
      <c r="D56" s="52" t="n">
        <v>9</v>
      </c>
      <c r="E56" s="53" t="inlineStr">
        <is>
          <t>ISMEA (Trung Đông &amp; Châu Phi)</t>
        </is>
      </c>
      <c r="F56" s="57" t="n">
        <v>14100</v>
      </c>
      <c r="G56" s="52" t="inlineStr">
        <is>
          <t>KHÔNG</t>
        </is>
      </c>
    </row>
    <row r="57">
      <c r="A57" s="62" t="inlineStr">
        <is>
          <t>CK</t>
        </is>
      </c>
      <c r="B57" s="84" t="inlineStr">
        <is>
          <t>Cook Islands</t>
        </is>
      </c>
      <c r="C57" s="84" t="inlineStr">
        <is>
          <t>CK - Cook Islands</t>
        </is>
      </c>
      <c r="D57" s="62" t="n">
        <v>10</v>
      </c>
      <c r="E57" s="84" t="inlineStr">
        <is>
          <t>Phần còn lại của thế giới</t>
        </is>
      </c>
      <c r="F57" s="68" t="n">
        <v>19975</v>
      </c>
      <c r="G57" s="62" t="inlineStr">
        <is>
          <t>KHÔNG</t>
        </is>
      </c>
    </row>
    <row r="58">
      <c r="A58" s="52" t="inlineStr">
        <is>
          <t>CL</t>
        </is>
      </c>
      <c r="B58" s="53" t="inlineStr">
        <is>
          <t>Chile*</t>
        </is>
      </c>
      <c r="C58" s="53" t="inlineStr">
        <is>
          <t>CL - Chile*</t>
        </is>
      </c>
      <c r="D58" s="52" t="n">
        <v>8</v>
      </c>
      <c r="E58" s="53" t="inlineStr">
        <is>
          <t>Hoa Kỳ &amp; Châu Mỹ</t>
        </is>
      </c>
      <c r="F58" s="57" t="n">
        <v>19975</v>
      </c>
      <c r="G58" s="52" t="inlineStr">
        <is>
          <t>KHÔNG</t>
        </is>
      </c>
    </row>
    <row r="59">
      <c r="A59" s="62" t="inlineStr">
        <is>
          <t>CM</t>
        </is>
      </c>
      <c r="B59" s="84" t="inlineStr">
        <is>
          <t>Cameroon</t>
        </is>
      </c>
      <c r="C59" s="84" t="inlineStr">
        <is>
          <t>CM - Cameroon</t>
        </is>
      </c>
      <c r="D59" s="62" t="n">
        <v>9</v>
      </c>
      <c r="E59" s="84" t="inlineStr">
        <is>
          <t>ISMEA (Trung Đông &amp; Châu Phi)</t>
        </is>
      </c>
      <c r="F59" s="68" t="n">
        <v>14100</v>
      </c>
      <c r="G59" s="62" t="inlineStr">
        <is>
          <t>KHÔNG</t>
        </is>
      </c>
    </row>
    <row r="60">
      <c r="A60" s="52" t="inlineStr">
        <is>
          <t>CNN</t>
        </is>
      </c>
      <c r="B60" s="53" t="inlineStr">
        <is>
          <t>China Mainland (Excluding Southern China Mainland)*#</t>
        </is>
      </c>
      <c r="C60" s="53" t="inlineStr">
        <is>
          <t>CNN - China Mainland (Excluding Southern China Mainland)*#</t>
        </is>
      </c>
      <c r="D60" s="52" t="n">
        <v>3</v>
      </c>
      <c r="E60" s="53" t="inlineStr">
        <is>
          <t>Phần còn lại của thế giới</t>
        </is>
      </c>
      <c r="F60" s="57" t="n">
        <v>19975</v>
      </c>
      <c r="G60" s="52" t="inlineStr">
        <is>
          <t>KHÔNG</t>
        </is>
      </c>
    </row>
    <row r="61">
      <c r="A61" s="62" t="inlineStr">
        <is>
          <t>CNS</t>
        </is>
      </c>
      <c r="B61" s="84" t="inlineStr">
        <is>
          <t>Southern China Mainland+*#</t>
        </is>
      </c>
      <c r="C61" s="84" t="inlineStr">
        <is>
          <t>CNS - Southern China Mainland+*#</t>
        </is>
      </c>
      <c r="D61" s="62" t="n">
        <v>10</v>
      </c>
      <c r="E61" s="84" t="inlineStr">
        <is>
          <t>Phần còn lại của thế giới</t>
        </is>
      </c>
      <c r="F61" s="68" t="n">
        <v>19975</v>
      </c>
      <c r="G61" s="62" t="inlineStr">
        <is>
          <t>KHÔNG</t>
        </is>
      </c>
    </row>
    <row r="62">
      <c r="A62" s="52" t="inlineStr">
        <is>
          <t>CO</t>
        </is>
      </c>
      <c r="B62" s="53" t="inlineStr">
        <is>
          <t>Colombia*</t>
        </is>
      </c>
      <c r="C62" s="53" t="inlineStr">
        <is>
          <t>CO - Colombia*</t>
        </is>
      </c>
      <c r="D62" s="52" t="n">
        <v>8</v>
      </c>
      <c r="E62" s="53" t="inlineStr">
        <is>
          <t>Hoa Kỳ &amp; Châu Mỹ</t>
        </is>
      </c>
      <c r="F62" s="57" t="n">
        <v>19975</v>
      </c>
      <c r="G62" s="52" t="inlineStr">
        <is>
          <t>KHÔNG</t>
        </is>
      </c>
    </row>
    <row r="63">
      <c r="A63" s="62" t="inlineStr">
        <is>
          <t>CR</t>
        </is>
      </c>
      <c r="B63" s="84" t="inlineStr">
        <is>
          <t>Costa Rica*</t>
        </is>
      </c>
      <c r="C63" s="84" t="inlineStr">
        <is>
          <t>CR - Costa Rica*</t>
        </is>
      </c>
      <c r="D63" s="62" t="n">
        <v>8</v>
      </c>
      <c r="E63" s="84" t="inlineStr">
        <is>
          <t>Hoa Kỳ &amp; Châu Mỹ</t>
        </is>
      </c>
      <c r="F63" s="68" t="n">
        <v>19975</v>
      </c>
      <c r="G63" s="62" t="inlineStr">
        <is>
          <t>KHÔNG</t>
        </is>
      </c>
    </row>
    <row r="64">
      <c r="A64" s="52" t="inlineStr">
        <is>
          <t>CU</t>
        </is>
      </c>
      <c r="B64" s="53" t="inlineStr">
        <is>
          <t>Cuba</t>
        </is>
      </c>
      <c r="C64" s="53" t="inlineStr">
        <is>
          <t>CU - Cuba</t>
        </is>
      </c>
      <c r="D64" s="52" t="n">
        <v>10</v>
      </c>
      <c r="E64" s="53" t="inlineStr">
        <is>
          <t>Phần còn lại của thế giới</t>
        </is>
      </c>
      <c r="F64" s="57" t="n">
        <v>19975</v>
      </c>
      <c r="G64" s="52" t="inlineStr">
        <is>
          <t>KHÔNG</t>
        </is>
      </c>
    </row>
    <row r="65">
      <c r="A65" s="62" t="inlineStr">
        <is>
          <t>CV</t>
        </is>
      </c>
      <c r="B65" s="84" t="inlineStr">
        <is>
          <t>Cape Verde</t>
        </is>
      </c>
      <c r="C65" s="84" t="inlineStr">
        <is>
          <t>CV - Cape Verde</t>
        </is>
      </c>
      <c r="D65" s="62" t="n">
        <v>9</v>
      </c>
      <c r="E65" s="84" t="inlineStr">
        <is>
          <t>ISMEA (Trung Đông &amp; Châu Phi)</t>
        </is>
      </c>
      <c r="F65" s="68" t="n">
        <v>14100</v>
      </c>
      <c r="G65" s="62" t="inlineStr">
        <is>
          <t>KHÔNG</t>
        </is>
      </c>
    </row>
    <row r="66">
      <c r="A66" s="52" t="inlineStr">
        <is>
          <t>CW</t>
        </is>
      </c>
      <c r="B66" s="53" t="inlineStr">
        <is>
          <t>Curacao</t>
        </is>
      </c>
      <c r="C66" s="53" t="inlineStr">
        <is>
          <t>CW - Curacao</t>
        </is>
      </c>
      <c r="D66" s="52" t="n">
        <v>8</v>
      </c>
      <c r="E66" s="53" t="inlineStr">
        <is>
          <t>Hoa Kỳ &amp; Châu Mỹ</t>
        </is>
      </c>
      <c r="F66" s="57" t="n">
        <v>19975</v>
      </c>
      <c r="G66" s="52" t="inlineStr">
        <is>
          <t>KHÔNG</t>
        </is>
      </c>
    </row>
    <row r="67">
      <c r="A67" s="62" t="inlineStr">
        <is>
          <t>CY</t>
        </is>
      </c>
      <c r="B67" s="84" t="inlineStr">
        <is>
          <t>Cyprus</t>
        </is>
      </c>
      <c r="C67" s="84" t="inlineStr">
        <is>
          <t>CY - Cyprus</t>
        </is>
      </c>
      <c r="D67" s="62" t="n">
        <v>7</v>
      </c>
      <c r="E67" s="84" t="inlineStr">
        <is>
          <t>Châu Âu (Europe)</t>
        </is>
      </c>
      <c r="F67" s="68" t="n">
        <v>14100</v>
      </c>
      <c r="G67" s="62" t="inlineStr">
        <is>
          <t>KHÔNG</t>
        </is>
      </c>
    </row>
    <row r="68">
      <c r="A68" s="52" t="inlineStr">
        <is>
          <t>CZ</t>
        </is>
      </c>
      <c r="B68" s="53" t="inlineStr">
        <is>
          <t>Czech Republic*</t>
        </is>
      </c>
      <c r="C68" s="53" t="inlineStr">
        <is>
          <t>CZ - Czech Republic*</t>
        </is>
      </c>
      <c r="D68" s="52" t="n">
        <v>7</v>
      </c>
      <c r="E68" s="53" t="inlineStr">
        <is>
          <t>Châu Âu (Europe)</t>
        </is>
      </c>
      <c r="F68" s="57" t="n">
        <v>14100</v>
      </c>
      <c r="G68" s="52" t="inlineStr">
        <is>
          <t>KHÔNG</t>
        </is>
      </c>
    </row>
    <row r="69">
      <c r="A69" s="62" t="inlineStr">
        <is>
          <t>DJ</t>
        </is>
      </c>
      <c r="B69" s="84" t="inlineStr">
        <is>
          <t>Djibouti</t>
        </is>
      </c>
      <c r="C69" s="84" t="inlineStr">
        <is>
          <t>DJ - Djibouti</t>
        </is>
      </c>
      <c r="D69" s="62" t="n">
        <v>9</v>
      </c>
      <c r="E69" s="84" t="inlineStr">
        <is>
          <t>ISMEA (Trung Đông &amp; Châu Phi)</t>
        </is>
      </c>
      <c r="F69" s="68" t="n">
        <v>14100</v>
      </c>
      <c r="G69" s="62" t="inlineStr">
        <is>
          <t>KHÔNG</t>
        </is>
      </c>
    </row>
    <row r="70">
      <c r="A70" s="52" t="inlineStr">
        <is>
          <t>DK</t>
        </is>
      </c>
      <c r="B70" s="53" t="inlineStr">
        <is>
          <t>Denmark*</t>
        </is>
      </c>
      <c r="C70" s="53" t="inlineStr">
        <is>
          <t>DK - Denmark*</t>
        </is>
      </c>
      <c r="D70" s="52" t="n">
        <v>6</v>
      </c>
      <c r="E70" s="53" t="inlineStr">
        <is>
          <t>Châu Âu (Europe)</t>
        </is>
      </c>
      <c r="F70" s="57" t="n">
        <v>14100</v>
      </c>
      <c r="G70" s="52" t="inlineStr">
        <is>
          <t>KHÔNG</t>
        </is>
      </c>
    </row>
    <row r="71">
      <c r="A71" s="62" t="inlineStr">
        <is>
          <t>DM</t>
        </is>
      </c>
      <c r="B71" s="84" t="inlineStr">
        <is>
          <t>Dominica</t>
        </is>
      </c>
      <c r="C71" s="84" t="inlineStr">
        <is>
          <t>DM - Dominica</t>
        </is>
      </c>
      <c r="D71" s="62" t="n">
        <v>8</v>
      </c>
      <c r="E71" s="84" t="inlineStr">
        <is>
          <t>Hoa Kỳ &amp; Châu Mỹ</t>
        </is>
      </c>
      <c r="F71" s="68" t="n">
        <v>19975</v>
      </c>
      <c r="G71" s="62" t="inlineStr">
        <is>
          <t>KHÔNG</t>
        </is>
      </c>
    </row>
    <row r="72">
      <c r="A72" s="52" t="inlineStr">
        <is>
          <t>DO</t>
        </is>
      </c>
      <c r="B72" s="53" t="inlineStr">
        <is>
          <t>Dominican Republic*</t>
        </is>
      </c>
      <c r="C72" s="53" t="inlineStr">
        <is>
          <t>DO - Dominican Republic*</t>
        </is>
      </c>
      <c r="D72" s="52" t="n">
        <v>8</v>
      </c>
      <c r="E72" s="53" t="inlineStr">
        <is>
          <t>Hoa Kỳ &amp; Châu Mỹ</t>
        </is>
      </c>
      <c r="F72" s="57" t="n">
        <v>19975</v>
      </c>
      <c r="G72" s="52" t="inlineStr">
        <is>
          <t>KHÔNG</t>
        </is>
      </c>
    </row>
    <row r="73">
      <c r="A73" s="62" t="inlineStr">
        <is>
          <t>DZ</t>
        </is>
      </c>
      <c r="B73" s="84" t="inlineStr">
        <is>
          <t>Algeria</t>
        </is>
      </c>
      <c r="C73" s="84" t="inlineStr">
        <is>
          <t>DZ - Algeria</t>
        </is>
      </c>
      <c r="D73" s="62" t="n">
        <v>9</v>
      </c>
      <c r="E73" s="84" t="inlineStr">
        <is>
          <t>ISMEA (Trung Đông &amp; Châu Phi)</t>
        </is>
      </c>
      <c r="F73" s="68" t="n">
        <v>14100</v>
      </c>
      <c r="G73" s="62" t="inlineStr">
        <is>
          <t>KHÔNG</t>
        </is>
      </c>
    </row>
    <row r="74">
      <c r="A74" s="52" t="inlineStr">
        <is>
          <t>EC</t>
        </is>
      </c>
      <c r="B74" s="53" t="inlineStr">
        <is>
          <t>Ecuador*</t>
        </is>
      </c>
      <c r="C74" s="53" t="inlineStr">
        <is>
          <t>EC - Ecuador*</t>
        </is>
      </c>
      <c r="D74" s="52" t="n">
        <v>8</v>
      </c>
      <c r="E74" s="53" t="inlineStr">
        <is>
          <t>Hoa Kỳ &amp; Châu Mỹ</t>
        </is>
      </c>
      <c r="F74" s="57" t="n">
        <v>19975</v>
      </c>
      <c r="G74" s="52" t="inlineStr">
        <is>
          <t>KHÔNG</t>
        </is>
      </c>
    </row>
    <row r="75">
      <c r="A75" s="62" t="inlineStr">
        <is>
          <t>EE</t>
        </is>
      </c>
      <c r="B75" s="84" t="inlineStr">
        <is>
          <t>Estonia</t>
        </is>
      </c>
      <c r="C75" s="84" t="inlineStr">
        <is>
          <t>EE - Estonia</t>
        </is>
      </c>
      <c r="D75" s="62" t="n">
        <v>7</v>
      </c>
      <c r="E75" s="84" t="inlineStr">
        <is>
          <t>Châu Âu (Europe)</t>
        </is>
      </c>
      <c r="F75" s="68" t="n">
        <v>14100</v>
      </c>
      <c r="G75" s="62" t="inlineStr">
        <is>
          <t>KHÔNG</t>
        </is>
      </c>
    </row>
    <row r="76">
      <c r="A76" s="52" t="inlineStr">
        <is>
          <t>EG</t>
        </is>
      </c>
      <c r="B76" s="53" t="inlineStr">
        <is>
          <t>Egypt</t>
        </is>
      </c>
      <c r="C76" s="53" t="inlineStr">
        <is>
          <t>EG - Egypt</t>
        </is>
      </c>
      <c r="D76" s="52" t="n">
        <v>7</v>
      </c>
      <c r="E76" s="53" t="inlineStr">
        <is>
          <t>ISMEA (Trung Đông &amp; Châu Phi)</t>
        </is>
      </c>
      <c r="F76" s="57" t="n">
        <v>14100</v>
      </c>
      <c r="G76" s="52" t="inlineStr">
        <is>
          <t>KHÔNG</t>
        </is>
      </c>
    </row>
    <row r="77">
      <c r="A77" s="62" t="inlineStr">
        <is>
          <t>EN</t>
        </is>
      </c>
      <c r="B77" s="84" t="inlineStr">
        <is>
          <t>England (United Kingdom)*</t>
        </is>
      </c>
      <c r="C77" s="84" t="inlineStr">
        <is>
          <t>EN - England (United Kingdom)*</t>
        </is>
      </c>
      <c r="D77" s="62" t="n">
        <v>6</v>
      </c>
      <c r="E77" s="84" t="inlineStr">
        <is>
          <t>Phần còn lại của thế giới</t>
        </is>
      </c>
      <c r="F77" s="68" t="n">
        <v>19975</v>
      </c>
      <c r="G77" s="62" t="inlineStr">
        <is>
          <t>KHÔNG</t>
        </is>
      </c>
    </row>
    <row r="78">
      <c r="A78" s="52" t="inlineStr">
        <is>
          <t>ER</t>
        </is>
      </c>
      <c r="B78" s="53" t="inlineStr">
        <is>
          <t>Eritrea</t>
        </is>
      </c>
      <c r="C78" s="53" t="inlineStr">
        <is>
          <t>ER - Eritrea</t>
        </is>
      </c>
      <c r="D78" s="52" t="n">
        <v>9</v>
      </c>
      <c r="E78" s="53" t="inlineStr">
        <is>
          <t>ISMEA (Trung Đông &amp; Châu Phi)</t>
        </is>
      </c>
      <c r="F78" s="57" t="n">
        <v>14100</v>
      </c>
      <c r="G78" s="52" t="inlineStr">
        <is>
          <t>KHÔNG</t>
        </is>
      </c>
    </row>
    <row r="79">
      <c r="A79" s="62" t="inlineStr">
        <is>
          <t>ES</t>
        </is>
      </c>
      <c r="B79" s="84" t="inlineStr">
        <is>
          <t>Spain*</t>
        </is>
      </c>
      <c r="C79" s="84" t="inlineStr">
        <is>
          <t>ES - Spain*</t>
        </is>
      </c>
      <c r="D79" s="62" t="n">
        <v>6</v>
      </c>
      <c r="E79" s="84" t="inlineStr">
        <is>
          <t>Châu Âu (Europe)</t>
        </is>
      </c>
      <c r="F79" s="68" t="n">
        <v>14100</v>
      </c>
      <c r="G79" s="62" t="inlineStr">
        <is>
          <t>KHÔNG</t>
        </is>
      </c>
    </row>
    <row r="80">
      <c r="A80" s="52" t="inlineStr">
        <is>
          <t>ET</t>
        </is>
      </c>
      <c r="B80" s="53" t="inlineStr">
        <is>
          <t>Ethiopia</t>
        </is>
      </c>
      <c r="C80" s="53" t="inlineStr">
        <is>
          <t>ET - Ethiopia</t>
        </is>
      </c>
      <c r="D80" s="52" t="n">
        <v>9</v>
      </c>
      <c r="E80" s="53" t="inlineStr">
        <is>
          <t>ISMEA (Trung Đông &amp; Châu Phi)</t>
        </is>
      </c>
      <c r="F80" s="57" t="n">
        <v>14100</v>
      </c>
      <c r="G80" s="52" t="inlineStr">
        <is>
          <t>KHÔNG</t>
        </is>
      </c>
    </row>
    <row r="81">
      <c r="A81" s="62" t="inlineStr">
        <is>
          <t>FI</t>
        </is>
      </c>
      <c r="B81" s="84" t="inlineStr">
        <is>
          <t>Finland*</t>
        </is>
      </c>
      <c r="C81" s="84" t="inlineStr">
        <is>
          <t>FI - Finland*</t>
        </is>
      </c>
      <c r="D81" s="62" t="n">
        <v>6</v>
      </c>
      <c r="E81" s="84" t="inlineStr">
        <is>
          <t>Châu Âu (Europe)</t>
        </is>
      </c>
      <c r="F81" s="68" t="n">
        <v>14100</v>
      </c>
      <c r="G81" s="62" t="inlineStr">
        <is>
          <t>KHÔNG</t>
        </is>
      </c>
    </row>
    <row r="82">
      <c r="A82" s="52" t="inlineStr">
        <is>
          <t>FJ</t>
        </is>
      </c>
      <c r="B82" s="53" t="inlineStr">
        <is>
          <t>Fiji</t>
        </is>
      </c>
      <c r="C82" s="53" t="inlineStr">
        <is>
          <t>FJ - Fiji</t>
        </is>
      </c>
      <c r="D82" s="52" t="n">
        <v>10</v>
      </c>
      <c r="E82" s="53" t="inlineStr">
        <is>
          <t>Phần còn lại của thế giới</t>
        </is>
      </c>
      <c r="F82" s="57" t="n">
        <v>19975</v>
      </c>
      <c r="G82" s="52" t="inlineStr">
        <is>
          <t>KHÔNG</t>
        </is>
      </c>
    </row>
    <row r="83">
      <c r="A83" s="62" t="inlineStr">
        <is>
          <t>FM</t>
        </is>
      </c>
      <c r="B83" s="84" t="inlineStr">
        <is>
          <t>Micronesia, Federated States of</t>
        </is>
      </c>
      <c r="C83" s="84" t="inlineStr">
        <is>
          <t>FM - Micronesia, Federated States of</t>
        </is>
      </c>
      <c r="D83" s="62" t="n">
        <v>10</v>
      </c>
      <c r="E83" s="84" t="inlineStr">
        <is>
          <t>Phần còn lại của thế giới</t>
        </is>
      </c>
      <c r="F83" s="68" t="n">
        <v>19975</v>
      </c>
      <c r="G83" s="62" t="inlineStr">
        <is>
          <t>KHÔNG</t>
        </is>
      </c>
    </row>
    <row r="84">
      <c r="A84" s="52" t="inlineStr">
        <is>
          <t>FO</t>
        </is>
      </c>
      <c r="B84" s="53" t="inlineStr">
        <is>
          <t>Faroe Islands</t>
        </is>
      </c>
      <c r="C84" s="53" t="inlineStr">
        <is>
          <t>FO - Faroe Islands</t>
        </is>
      </c>
      <c r="D84" s="52" t="n">
        <v>9</v>
      </c>
      <c r="E84" s="53" t="inlineStr">
        <is>
          <t>Phần còn lại của thế giới</t>
        </is>
      </c>
      <c r="F84" s="57" t="n">
        <v>19975</v>
      </c>
      <c r="G84" s="52" t="inlineStr">
        <is>
          <t>KHÔNG</t>
        </is>
      </c>
    </row>
    <row r="85">
      <c r="A85" s="62" t="inlineStr">
        <is>
          <t>GA</t>
        </is>
      </c>
      <c r="B85" s="84" t="inlineStr">
        <is>
          <t>Gabon</t>
        </is>
      </c>
      <c r="C85" s="84" t="inlineStr">
        <is>
          <t>GA - Gabon</t>
        </is>
      </c>
      <c r="D85" s="62" t="n">
        <v>9</v>
      </c>
      <c r="E85" s="84" t="inlineStr">
        <is>
          <t>ISMEA (Trung Đông &amp; Châu Phi)</t>
        </is>
      </c>
      <c r="F85" s="68" t="n">
        <v>14100</v>
      </c>
      <c r="G85" s="62" t="inlineStr">
        <is>
          <t>KHÔNG</t>
        </is>
      </c>
    </row>
    <row r="86">
      <c r="A86" s="52" t="inlineStr">
        <is>
          <t>GD</t>
        </is>
      </c>
      <c r="B86" s="53" t="inlineStr">
        <is>
          <t>Grenada</t>
        </is>
      </c>
      <c r="C86" s="53" t="inlineStr">
        <is>
          <t>GD - Grenada</t>
        </is>
      </c>
      <c r="D86" s="52" t="n">
        <v>8</v>
      </c>
      <c r="E86" s="53" t="inlineStr">
        <is>
          <t>Hoa Kỳ &amp; Châu Mỹ</t>
        </is>
      </c>
      <c r="F86" s="57" t="n">
        <v>19975</v>
      </c>
      <c r="G86" s="52" t="inlineStr">
        <is>
          <t>KHÔNG</t>
        </is>
      </c>
    </row>
    <row r="87">
      <c r="A87" s="62" t="inlineStr">
        <is>
          <t>GE</t>
        </is>
      </c>
      <c r="B87" s="84" t="inlineStr">
        <is>
          <t>Georgia*</t>
        </is>
      </c>
      <c r="C87" s="84" t="inlineStr">
        <is>
          <t>GE - Georgia*</t>
        </is>
      </c>
      <c r="D87" s="62" t="n">
        <v>9</v>
      </c>
      <c r="E87" s="84" t="inlineStr">
        <is>
          <t>Châu Âu (Europe)</t>
        </is>
      </c>
      <c r="F87" s="68" t="n">
        <v>14100</v>
      </c>
      <c r="G87" s="62" t="inlineStr">
        <is>
          <t>KHÔNG</t>
        </is>
      </c>
    </row>
    <row r="88">
      <c r="A88" s="52" t="inlineStr">
        <is>
          <t>GF</t>
        </is>
      </c>
      <c r="B88" s="53" t="inlineStr">
        <is>
          <t>French Guiana</t>
        </is>
      </c>
      <c r="C88" s="53" t="inlineStr">
        <is>
          <t>GF - French Guiana</t>
        </is>
      </c>
      <c r="D88" s="52" t="n">
        <v>8</v>
      </c>
      <c r="E88" s="53" t="inlineStr">
        <is>
          <t>Hoa Kỳ &amp; Châu Mỹ</t>
        </is>
      </c>
      <c r="F88" s="57" t="n">
        <v>19975</v>
      </c>
      <c r="G88" s="52" t="inlineStr">
        <is>
          <t>KHÔNG</t>
        </is>
      </c>
    </row>
    <row r="89">
      <c r="A89" s="62" t="inlineStr">
        <is>
          <t>GG</t>
        </is>
      </c>
      <c r="B89" s="84" t="inlineStr">
        <is>
          <t>Guernsey (Channel Islands)</t>
        </is>
      </c>
      <c r="C89" s="84" t="inlineStr">
        <is>
          <t>GG - Guernsey (Channel Islands)</t>
        </is>
      </c>
      <c r="D89" s="62" t="n">
        <v>7</v>
      </c>
      <c r="E89" s="84" t="inlineStr">
        <is>
          <t>Châu Âu (Europe)</t>
        </is>
      </c>
      <c r="F89" s="68" t="n">
        <v>14100</v>
      </c>
      <c r="G89" s="62" t="inlineStr">
        <is>
          <t>KHÔNG</t>
        </is>
      </c>
    </row>
    <row r="90">
      <c r="A90" s="52" t="inlineStr">
        <is>
          <t>GH</t>
        </is>
      </c>
      <c r="B90" s="53" t="inlineStr">
        <is>
          <t>Ghana</t>
        </is>
      </c>
      <c r="C90" s="53" t="inlineStr">
        <is>
          <t>GH - Ghana</t>
        </is>
      </c>
      <c r="D90" s="52" t="n">
        <v>9</v>
      </c>
      <c r="E90" s="53" t="inlineStr">
        <is>
          <t>ISMEA (Trung Đông &amp; Châu Phi)</t>
        </is>
      </c>
      <c r="F90" s="57" t="n">
        <v>14100</v>
      </c>
      <c r="G90" s="52" t="inlineStr">
        <is>
          <t>KHÔNG</t>
        </is>
      </c>
    </row>
    <row r="91">
      <c r="A91" s="62" t="inlineStr">
        <is>
          <t>GI</t>
        </is>
      </c>
      <c r="B91" s="84" t="inlineStr">
        <is>
          <t>Gibraltar</t>
        </is>
      </c>
      <c r="C91" s="84" t="inlineStr">
        <is>
          <t>GI - Gibraltar</t>
        </is>
      </c>
      <c r="D91" s="62" t="n">
        <v>7</v>
      </c>
      <c r="E91" s="84" t="inlineStr">
        <is>
          <t>Châu Âu (Europe)</t>
        </is>
      </c>
      <c r="F91" s="68" t="n">
        <v>14100</v>
      </c>
      <c r="G91" s="62" t="inlineStr">
        <is>
          <t>KHÔNG</t>
        </is>
      </c>
    </row>
    <row r="92">
      <c r="A92" s="52" t="inlineStr">
        <is>
          <t>GL</t>
        </is>
      </c>
      <c r="B92" s="53" t="inlineStr">
        <is>
          <t>Greenland</t>
        </is>
      </c>
      <c r="C92" s="53" t="inlineStr">
        <is>
          <t>GL - Greenland</t>
        </is>
      </c>
      <c r="D92" s="52" t="n">
        <v>9</v>
      </c>
      <c r="E92" s="53" t="inlineStr">
        <is>
          <t>Phần còn lại của thế giới</t>
        </is>
      </c>
      <c r="F92" s="57" t="n">
        <v>19975</v>
      </c>
      <c r="G92" s="52" t="inlineStr">
        <is>
          <t>KHÔNG</t>
        </is>
      </c>
    </row>
    <row r="93">
      <c r="A93" s="62" t="inlineStr">
        <is>
          <t>GM</t>
        </is>
      </c>
      <c r="B93" s="84" t="inlineStr">
        <is>
          <t>Gambia</t>
        </is>
      </c>
      <c r="C93" s="84" t="inlineStr">
        <is>
          <t>GM - Gambia</t>
        </is>
      </c>
      <c r="D93" s="62" t="n">
        <v>9</v>
      </c>
      <c r="E93" s="84" t="inlineStr">
        <is>
          <t>ISMEA (Trung Đông &amp; Châu Phi)</t>
        </is>
      </c>
      <c r="F93" s="68" t="n">
        <v>14100</v>
      </c>
      <c r="G93" s="62" t="inlineStr">
        <is>
          <t>KHÔNG</t>
        </is>
      </c>
    </row>
    <row r="94">
      <c r="A94" s="52" t="inlineStr">
        <is>
          <t>GN</t>
        </is>
      </c>
      <c r="B94" s="53" t="inlineStr">
        <is>
          <t>Guinea</t>
        </is>
      </c>
      <c r="C94" s="53" t="inlineStr">
        <is>
          <t>GN - Guinea</t>
        </is>
      </c>
      <c r="D94" s="52" t="n">
        <v>9</v>
      </c>
      <c r="E94" s="53" t="inlineStr">
        <is>
          <t>ISMEA (Trung Đông &amp; Châu Phi)</t>
        </is>
      </c>
      <c r="F94" s="57" t="n">
        <v>14100</v>
      </c>
      <c r="G94" s="52" t="inlineStr">
        <is>
          <t>KHÔNG</t>
        </is>
      </c>
    </row>
    <row r="95">
      <c r="A95" s="62" t="inlineStr">
        <is>
          <t>GP</t>
        </is>
      </c>
      <c r="B95" s="84" t="inlineStr">
        <is>
          <t>Guadeloupe*</t>
        </is>
      </c>
      <c r="C95" s="84" t="inlineStr">
        <is>
          <t>GP - Guadeloupe*</t>
        </is>
      </c>
      <c r="D95" s="62" t="n">
        <v>8</v>
      </c>
      <c r="E95" s="84" t="inlineStr">
        <is>
          <t>Hoa Kỳ &amp; Châu Mỹ</t>
        </is>
      </c>
      <c r="F95" s="68" t="n">
        <v>19975</v>
      </c>
      <c r="G95" s="62" t="inlineStr">
        <is>
          <t>KHÔNG</t>
        </is>
      </c>
    </row>
    <row r="96">
      <c r="A96" s="52" t="inlineStr">
        <is>
          <t>GQ</t>
        </is>
      </c>
      <c r="B96" s="53" t="inlineStr">
        <is>
          <t>Equatorial Guinea</t>
        </is>
      </c>
      <c r="C96" s="53" t="inlineStr">
        <is>
          <t>GQ - Equatorial Guinea</t>
        </is>
      </c>
      <c r="D96" s="52" t="n">
        <v>10</v>
      </c>
      <c r="E96" s="53" t="inlineStr">
        <is>
          <t>Phần còn lại của thế giới</t>
        </is>
      </c>
      <c r="F96" s="57" t="n">
        <v>19975</v>
      </c>
      <c r="G96" s="52" t="inlineStr">
        <is>
          <t>KHÔNG</t>
        </is>
      </c>
    </row>
    <row r="97">
      <c r="A97" s="62" t="inlineStr">
        <is>
          <t>GR</t>
        </is>
      </c>
      <c r="B97" s="84" t="inlineStr">
        <is>
          <t>Greece*</t>
        </is>
      </c>
      <c r="C97" s="84" t="inlineStr">
        <is>
          <t>GR - Greece*</t>
        </is>
      </c>
      <c r="D97" s="62" t="n">
        <v>7</v>
      </c>
      <c r="E97" s="84" t="inlineStr">
        <is>
          <t>Châu Âu (Europe)</t>
        </is>
      </c>
      <c r="F97" s="68" t="n">
        <v>14100</v>
      </c>
      <c r="G97" s="62" t="inlineStr">
        <is>
          <t>KHÔNG</t>
        </is>
      </c>
    </row>
    <row r="98">
      <c r="A98" s="52" t="inlineStr">
        <is>
          <t>GT</t>
        </is>
      </c>
      <c r="B98" s="53" t="inlineStr">
        <is>
          <t>Guatemala*</t>
        </is>
      </c>
      <c r="C98" s="53" t="inlineStr">
        <is>
          <t>GT - Guatemala*</t>
        </is>
      </c>
      <c r="D98" s="52" t="n">
        <v>8</v>
      </c>
      <c r="E98" s="53" t="inlineStr">
        <is>
          <t>Hoa Kỳ &amp; Châu Mỹ</t>
        </is>
      </c>
      <c r="F98" s="57" t="n">
        <v>19975</v>
      </c>
      <c r="G98" s="52" t="inlineStr">
        <is>
          <t>KHÔNG</t>
        </is>
      </c>
    </row>
    <row r="99">
      <c r="A99" s="62" t="inlineStr">
        <is>
          <t>GU</t>
        </is>
      </c>
      <c r="B99" s="84" t="inlineStr">
        <is>
          <t>Guam</t>
        </is>
      </c>
      <c r="C99" s="84" t="inlineStr">
        <is>
          <t>GU - Guam</t>
        </is>
      </c>
      <c r="D99" s="62" t="n">
        <v>7</v>
      </c>
      <c r="E99" s="84" t="inlineStr">
        <is>
          <t>Châu Á Thái Bình Dương (APAC)</t>
        </is>
      </c>
      <c r="F99" s="68" t="n">
        <v>1175</v>
      </c>
      <c r="G99" s="62" t="inlineStr">
        <is>
          <t>KHÔNG</t>
        </is>
      </c>
    </row>
    <row r="100">
      <c r="A100" s="52" t="inlineStr">
        <is>
          <t>GW</t>
        </is>
      </c>
      <c r="B100" s="53" t="inlineStr">
        <is>
          <t>Guinea-Bissau</t>
        </is>
      </c>
      <c r="C100" s="53" t="inlineStr">
        <is>
          <t>GW - Guinea-Bissau</t>
        </is>
      </c>
      <c r="D100" s="52" t="n">
        <v>9</v>
      </c>
      <c r="E100" s="53" t="inlineStr">
        <is>
          <t>ISMEA (Trung Đông &amp; Châu Phi)</t>
        </is>
      </c>
      <c r="F100" s="57" t="n">
        <v>14100</v>
      </c>
      <c r="G100" s="52" t="inlineStr">
        <is>
          <t>KHÔNG</t>
        </is>
      </c>
    </row>
    <row r="101">
      <c r="A101" s="62" t="inlineStr">
        <is>
          <t>GY</t>
        </is>
      </c>
      <c r="B101" s="84" t="inlineStr">
        <is>
          <t>Guyana*</t>
        </is>
      </c>
      <c r="C101" s="84" t="inlineStr">
        <is>
          <t>GY - Guyana*</t>
        </is>
      </c>
      <c r="D101" s="62" t="n">
        <v>8</v>
      </c>
      <c r="E101" s="84" t="inlineStr">
        <is>
          <t>Hoa Kỳ &amp; Châu Mỹ</t>
        </is>
      </c>
      <c r="F101" s="68" t="n">
        <v>19975</v>
      </c>
      <c r="G101" s="62" t="inlineStr">
        <is>
          <t>KHÔNG</t>
        </is>
      </c>
    </row>
    <row r="102">
      <c r="A102" s="52" t="inlineStr">
        <is>
          <t>H1</t>
        </is>
      </c>
      <c r="B102" s="53" t="inlineStr">
        <is>
          <t>Heligoland (Germany)*</t>
        </is>
      </c>
      <c r="C102" s="53" t="inlineStr">
        <is>
          <t>H1 - Heligoland (Germany)*</t>
        </is>
      </c>
      <c r="D102" s="52" t="n">
        <v>6</v>
      </c>
      <c r="E102" s="53" t="inlineStr">
        <is>
          <t>Phần còn lại của thế giới</t>
        </is>
      </c>
      <c r="F102" s="57" t="n">
        <v>19975</v>
      </c>
      <c r="G102" s="52" t="inlineStr">
        <is>
          <t>KHÔNG</t>
        </is>
      </c>
    </row>
    <row r="103">
      <c r="A103" s="62" t="inlineStr">
        <is>
          <t>HK</t>
        </is>
      </c>
      <c r="B103" s="84" t="inlineStr">
        <is>
          <t>Hong Kong SAR, China#</t>
        </is>
      </c>
      <c r="C103" s="84" t="inlineStr">
        <is>
          <t>HK - Hong Kong SAR, China#</t>
        </is>
      </c>
      <c r="D103" s="62" t="n">
        <v>1</v>
      </c>
      <c r="E103" s="84" t="inlineStr">
        <is>
          <t>Châu Á Thái Bình Dương (APAC)</t>
        </is>
      </c>
      <c r="F103" s="68" t="n">
        <v>1175</v>
      </c>
      <c r="G103" s="62" t="inlineStr">
        <is>
          <t>KHÔNG</t>
        </is>
      </c>
    </row>
    <row r="104">
      <c r="A104" s="52" t="inlineStr">
        <is>
          <t>HN</t>
        </is>
      </c>
      <c r="B104" s="53" t="inlineStr">
        <is>
          <t>Honduras*</t>
        </is>
      </c>
      <c r="C104" s="53" t="inlineStr">
        <is>
          <t>HN - Honduras*</t>
        </is>
      </c>
      <c r="D104" s="52" t="n">
        <v>8</v>
      </c>
      <c r="E104" s="53" t="inlineStr">
        <is>
          <t>Hoa Kỳ &amp; Châu Mỹ</t>
        </is>
      </c>
      <c r="F104" s="57" t="n">
        <v>19975</v>
      </c>
      <c r="G104" s="52" t="inlineStr">
        <is>
          <t>KHÔNG</t>
        </is>
      </c>
    </row>
    <row r="105">
      <c r="A105" s="62" t="inlineStr">
        <is>
          <t>HR</t>
        </is>
      </c>
      <c r="B105" s="84" t="inlineStr">
        <is>
          <t>Croatia*</t>
        </is>
      </c>
      <c r="C105" s="84" t="inlineStr">
        <is>
          <t>HR - Croatia*</t>
        </is>
      </c>
      <c r="D105" s="62" t="n">
        <v>7</v>
      </c>
      <c r="E105" s="84" t="inlineStr">
        <is>
          <t>Châu Âu (Europe)</t>
        </is>
      </c>
      <c r="F105" s="68" t="n">
        <v>14100</v>
      </c>
      <c r="G105" s="62" t="inlineStr">
        <is>
          <t>KHÔNG</t>
        </is>
      </c>
    </row>
    <row r="106">
      <c r="A106" s="52" t="inlineStr">
        <is>
          <t>HT</t>
        </is>
      </c>
      <c r="B106" s="53" t="inlineStr">
        <is>
          <t>Haiti*</t>
        </is>
      </c>
      <c r="C106" s="53" t="inlineStr">
        <is>
          <t>HT - Haiti*</t>
        </is>
      </c>
      <c r="D106" s="52" t="n">
        <v>8</v>
      </c>
      <c r="E106" s="53" t="inlineStr">
        <is>
          <t>Hoa Kỳ &amp; Châu Mỹ</t>
        </is>
      </c>
      <c r="F106" s="57" t="n">
        <v>19975</v>
      </c>
      <c r="G106" s="52" t="inlineStr">
        <is>
          <t>KHÔNG</t>
        </is>
      </c>
    </row>
    <row r="107">
      <c r="A107" s="62" t="inlineStr">
        <is>
          <t>HU</t>
        </is>
      </c>
      <c r="B107" s="84" t="inlineStr">
        <is>
          <t>Hungary*</t>
        </is>
      </c>
      <c r="C107" s="84" t="inlineStr">
        <is>
          <t>HU - Hungary*</t>
        </is>
      </c>
      <c r="D107" s="62" t="n">
        <v>7</v>
      </c>
      <c r="E107" s="84" t="inlineStr">
        <is>
          <t>Châu Âu (Europe)</t>
        </is>
      </c>
      <c r="F107" s="68" t="n">
        <v>14100</v>
      </c>
      <c r="G107" s="62" t="inlineStr">
        <is>
          <t>KHÔNG</t>
        </is>
      </c>
    </row>
    <row r="108">
      <c r="A108" s="52" t="inlineStr">
        <is>
          <t>IC</t>
        </is>
      </c>
      <c r="B108" s="53" t="inlineStr">
        <is>
          <t>Canary Islands (Spain)*</t>
        </is>
      </c>
      <c r="C108" s="53" t="inlineStr">
        <is>
          <t>IC - Canary Islands (Spain)*</t>
        </is>
      </c>
      <c r="D108" s="52" t="n">
        <v>6</v>
      </c>
      <c r="E108" s="53" t="inlineStr">
        <is>
          <t>Phần còn lại của thế giới</t>
        </is>
      </c>
      <c r="F108" s="57" t="n">
        <v>19975</v>
      </c>
      <c r="G108" s="52" t="inlineStr">
        <is>
          <t>KHÔNG</t>
        </is>
      </c>
    </row>
    <row r="109">
      <c r="A109" s="62" t="inlineStr">
        <is>
          <t>ID</t>
        </is>
      </c>
      <c r="B109" s="84" t="inlineStr">
        <is>
          <t>Indonesia*#</t>
        </is>
      </c>
      <c r="C109" s="84" t="inlineStr">
        <is>
          <t>ID - Indonesia*#</t>
        </is>
      </c>
      <c r="D109" s="62" t="n">
        <v>2</v>
      </c>
      <c r="E109" s="84" t="inlineStr">
        <is>
          <t>Châu Á Thái Bình Dương (APAC)</t>
        </is>
      </c>
      <c r="F109" s="68" t="n">
        <v>1175</v>
      </c>
      <c r="G109" s="62" t="inlineStr">
        <is>
          <t>KHÔNG</t>
        </is>
      </c>
    </row>
    <row r="110">
      <c r="A110" s="52" t="inlineStr">
        <is>
          <t>IE</t>
        </is>
      </c>
      <c r="B110" s="53" t="inlineStr">
        <is>
          <t>Ireland</t>
        </is>
      </c>
      <c r="C110" s="53" t="inlineStr">
        <is>
          <t>IE - Ireland</t>
        </is>
      </c>
      <c r="D110" s="52" t="n">
        <v>6</v>
      </c>
      <c r="E110" s="53" t="inlineStr">
        <is>
          <t>Châu Âu (Europe)</t>
        </is>
      </c>
      <c r="F110" s="57" t="n">
        <v>14100</v>
      </c>
      <c r="G110" s="52" t="inlineStr">
        <is>
          <t>KHÔNG</t>
        </is>
      </c>
    </row>
    <row r="111">
      <c r="A111" s="62" t="inlineStr">
        <is>
          <t>IL</t>
        </is>
      </c>
      <c r="B111" s="84" t="inlineStr">
        <is>
          <t>Israel</t>
        </is>
      </c>
      <c r="C111" s="84" t="inlineStr">
        <is>
          <t>IL - Israel</t>
        </is>
      </c>
      <c r="D111" s="62" t="n">
        <v>9</v>
      </c>
      <c r="E111" s="84" t="inlineStr">
        <is>
          <t>Châu Âu (Europe)</t>
        </is>
      </c>
      <c r="F111" s="68" t="n">
        <v>14100</v>
      </c>
      <c r="G111" s="62" t="inlineStr">
        <is>
          <t>KHÔNG</t>
        </is>
      </c>
    </row>
    <row r="112">
      <c r="A112" s="52" t="inlineStr">
        <is>
          <t>IN</t>
        </is>
      </c>
      <c r="B112" s="53" t="inlineStr">
        <is>
          <t>India*</t>
        </is>
      </c>
      <c r="C112" s="53" t="inlineStr">
        <is>
          <t>IN - India*</t>
        </is>
      </c>
      <c r="D112" s="52" t="n">
        <v>4</v>
      </c>
      <c r="E112" s="53" t="inlineStr">
        <is>
          <t>Châu Á Thái Bình Dương (APAC)</t>
        </is>
      </c>
      <c r="F112" s="57" t="n">
        <v>1175</v>
      </c>
      <c r="G112" s="52" t="inlineStr">
        <is>
          <t>KHÔNG</t>
        </is>
      </c>
    </row>
    <row r="113">
      <c r="A113" s="62" t="inlineStr">
        <is>
          <t>IQ</t>
        </is>
      </c>
      <c r="B113" s="84" t="inlineStr">
        <is>
          <t>Iraq</t>
        </is>
      </c>
      <c r="C113" s="84" t="inlineStr">
        <is>
          <t>IQ - Iraq</t>
        </is>
      </c>
      <c r="D113" s="62" t="n">
        <v>9</v>
      </c>
      <c r="E113" s="84" t="inlineStr">
        <is>
          <t>ISMEA (Trung Đông &amp; Châu Phi)</t>
        </is>
      </c>
      <c r="F113" s="68" t="n">
        <v>14100</v>
      </c>
      <c r="G113" s="62" t="inlineStr">
        <is>
          <t>KHÔNG</t>
        </is>
      </c>
    </row>
    <row r="114">
      <c r="A114" s="52" t="inlineStr">
        <is>
          <t>IS</t>
        </is>
      </c>
      <c r="B114" s="53" t="inlineStr">
        <is>
          <t>Iceland</t>
        </is>
      </c>
      <c r="C114" s="53" t="inlineStr">
        <is>
          <t>IS - Iceland</t>
        </is>
      </c>
      <c r="D114" s="52" t="n">
        <v>8</v>
      </c>
      <c r="E114" s="53" t="inlineStr">
        <is>
          <t>Châu Âu (Europe)</t>
        </is>
      </c>
      <c r="F114" s="57" t="n">
        <v>14100</v>
      </c>
      <c r="G114" s="52" t="inlineStr">
        <is>
          <t>KHÔNG</t>
        </is>
      </c>
    </row>
    <row r="115">
      <c r="A115" s="62" t="inlineStr">
        <is>
          <t>IT</t>
        </is>
      </c>
      <c r="B115" s="84" t="inlineStr">
        <is>
          <t>Italy*</t>
        </is>
      </c>
      <c r="C115" s="84" t="inlineStr">
        <is>
          <t>IT - Italy*</t>
        </is>
      </c>
      <c r="D115" s="62" t="n">
        <v>6</v>
      </c>
      <c r="E115" s="84" t="inlineStr">
        <is>
          <t>Châu Âu (Europe)</t>
        </is>
      </c>
      <c r="F115" s="68" t="n">
        <v>14100</v>
      </c>
      <c r="G115" s="62" t="inlineStr">
        <is>
          <t>KHÔNG</t>
        </is>
      </c>
    </row>
    <row r="116">
      <c r="A116" s="52" t="inlineStr">
        <is>
          <t>JE</t>
        </is>
      </c>
      <c r="B116" s="53" t="inlineStr">
        <is>
          <t>Jersey (Channel Islands)</t>
        </is>
      </c>
      <c r="C116" s="53" t="inlineStr">
        <is>
          <t>JE - Jersey (Channel Islands)</t>
        </is>
      </c>
      <c r="D116" s="52" t="n">
        <v>7</v>
      </c>
      <c r="E116" s="53" t="inlineStr">
        <is>
          <t>Châu Âu (Europe)</t>
        </is>
      </c>
      <c r="F116" s="57" t="n">
        <v>14100</v>
      </c>
      <c r="G116" s="52" t="inlineStr">
        <is>
          <t>KHÔNG</t>
        </is>
      </c>
    </row>
    <row r="117">
      <c r="A117" s="62" t="inlineStr">
        <is>
          <t>JM</t>
        </is>
      </c>
      <c r="B117" s="84" t="inlineStr">
        <is>
          <t>Jamaica*</t>
        </is>
      </c>
      <c r="C117" s="84" t="inlineStr">
        <is>
          <t>JM - Jamaica*</t>
        </is>
      </c>
      <c r="D117" s="62" t="n">
        <v>8</v>
      </c>
      <c r="E117" s="84" t="inlineStr">
        <is>
          <t>Hoa Kỳ &amp; Châu Mỹ</t>
        </is>
      </c>
      <c r="F117" s="68" t="n">
        <v>19975</v>
      </c>
      <c r="G117" s="62" t="inlineStr">
        <is>
          <t>KHÔNG</t>
        </is>
      </c>
    </row>
    <row r="118">
      <c r="A118" s="52" t="inlineStr">
        <is>
          <t>JO</t>
        </is>
      </c>
      <c r="B118" s="53" t="inlineStr">
        <is>
          <t>Jordan</t>
        </is>
      </c>
      <c r="C118" s="53" t="inlineStr">
        <is>
          <t>JO - Jordan</t>
        </is>
      </c>
      <c r="D118" s="52" t="n">
        <v>9</v>
      </c>
      <c r="E118" s="53" t="inlineStr">
        <is>
          <t>ISMEA (Trung Đông &amp; Châu Phi)</t>
        </is>
      </c>
      <c r="F118" s="57" t="n">
        <v>14100</v>
      </c>
      <c r="G118" s="52" t="inlineStr">
        <is>
          <t>KHÔNG</t>
        </is>
      </c>
    </row>
    <row r="119">
      <c r="A119" s="62" t="inlineStr">
        <is>
          <t>KE</t>
        </is>
      </c>
      <c r="B119" s="84" t="inlineStr">
        <is>
          <t>Kenya</t>
        </is>
      </c>
      <c r="C119" s="84" t="inlineStr">
        <is>
          <t>KE - Kenya</t>
        </is>
      </c>
      <c r="D119" s="62" t="n">
        <v>9</v>
      </c>
      <c r="E119" s="84" t="inlineStr">
        <is>
          <t>ISMEA (Trung Đông &amp; Châu Phi)</t>
        </is>
      </c>
      <c r="F119" s="68" t="n">
        <v>14100</v>
      </c>
      <c r="G119" s="62" t="inlineStr">
        <is>
          <t>KHÔNG</t>
        </is>
      </c>
    </row>
    <row r="120">
      <c r="A120" s="52" t="inlineStr">
        <is>
          <t>KG</t>
        </is>
      </c>
      <c r="B120" s="53" t="inlineStr">
        <is>
          <t>Kyrgyzstan</t>
        </is>
      </c>
      <c r="C120" s="53" t="inlineStr">
        <is>
          <t>KG - Kyrgyzstan</t>
        </is>
      </c>
      <c r="D120" s="52" t="n">
        <v>9</v>
      </c>
      <c r="E120" s="53" t="inlineStr">
        <is>
          <t>ISMEA (Trung Đông &amp; Châu Phi)</t>
        </is>
      </c>
      <c r="F120" s="57" t="n">
        <v>14100</v>
      </c>
      <c r="G120" s="52" t="inlineStr">
        <is>
          <t>KHÔNG</t>
        </is>
      </c>
    </row>
    <row r="121">
      <c r="A121" s="62" t="inlineStr">
        <is>
          <t>KH</t>
        </is>
      </c>
      <c r="B121" s="84" t="inlineStr">
        <is>
          <t>Cambodia*</t>
        </is>
      </c>
      <c r="C121" s="84" t="inlineStr">
        <is>
          <t>KH - Cambodia*</t>
        </is>
      </c>
      <c r="D121" s="62" t="n">
        <v>3</v>
      </c>
      <c r="E121" s="84" t="inlineStr">
        <is>
          <t>Châu Á Thái Bình Dương (APAC)</t>
        </is>
      </c>
      <c r="F121" s="68" t="n">
        <v>1175</v>
      </c>
      <c r="G121" s="62" t="inlineStr">
        <is>
          <t>KHÔNG</t>
        </is>
      </c>
    </row>
    <row r="122">
      <c r="A122" s="52" t="inlineStr">
        <is>
          <t>KI</t>
        </is>
      </c>
      <c r="B122" s="53" t="inlineStr">
        <is>
          <t>Kiribati</t>
        </is>
      </c>
      <c r="C122" s="53" t="inlineStr">
        <is>
          <t>KI - Kiribati</t>
        </is>
      </c>
      <c r="D122" s="52" t="n">
        <v>10</v>
      </c>
      <c r="E122" s="53" t="inlineStr">
        <is>
          <t>Phần còn lại của thế giới</t>
        </is>
      </c>
      <c r="F122" s="57" t="n">
        <v>19975</v>
      </c>
      <c r="G122" s="52" t="inlineStr">
        <is>
          <t>KHÔNG</t>
        </is>
      </c>
    </row>
    <row r="123">
      <c r="A123" s="62" t="inlineStr">
        <is>
          <t>KM</t>
        </is>
      </c>
      <c r="B123" s="84" t="inlineStr">
        <is>
          <t>Comoros</t>
        </is>
      </c>
      <c r="C123" s="84" t="inlineStr">
        <is>
          <t>KM - Comoros</t>
        </is>
      </c>
      <c r="D123" s="62" t="n">
        <v>9</v>
      </c>
      <c r="E123" s="84" t="inlineStr">
        <is>
          <t>ISMEA (Trung Đông &amp; Châu Phi)</t>
        </is>
      </c>
      <c r="F123" s="68" t="n">
        <v>14100</v>
      </c>
      <c r="G123" s="62" t="inlineStr">
        <is>
          <t>KHÔNG</t>
        </is>
      </c>
    </row>
    <row r="124">
      <c r="A124" s="52" t="inlineStr">
        <is>
          <t>KN</t>
        </is>
      </c>
      <c r="B124" s="53" t="inlineStr">
        <is>
          <t>St. Kitts and Nevis</t>
        </is>
      </c>
      <c r="C124" s="53" t="inlineStr">
        <is>
          <t>KN - St. Kitts and Nevis</t>
        </is>
      </c>
      <c r="D124" s="52" t="n">
        <v>8</v>
      </c>
      <c r="E124" s="53" t="inlineStr">
        <is>
          <t>Hoa Kỳ &amp; Châu Mỹ</t>
        </is>
      </c>
      <c r="F124" s="57" t="n">
        <v>19975</v>
      </c>
      <c r="G124" s="52" t="inlineStr">
        <is>
          <t>KHÔNG</t>
        </is>
      </c>
    </row>
    <row r="125">
      <c r="A125" s="62" t="inlineStr">
        <is>
          <t>KO</t>
        </is>
      </c>
      <c r="B125" s="84" t="inlineStr">
        <is>
          <t>Kosrae (Micronesia, Federated States of)</t>
        </is>
      </c>
      <c r="C125" s="84" t="inlineStr">
        <is>
          <t>KO - Kosrae (Micronesia, Federated States of)</t>
        </is>
      </c>
      <c r="D125" s="62" t="n">
        <v>10</v>
      </c>
      <c r="E125" s="84" t="inlineStr">
        <is>
          <t>Phần còn lại của thế giới</t>
        </is>
      </c>
      <c r="F125" s="68" t="n">
        <v>19975</v>
      </c>
      <c r="G125" s="62" t="inlineStr">
        <is>
          <t>KHÔNG</t>
        </is>
      </c>
    </row>
    <row r="126">
      <c r="A126" s="52" t="inlineStr">
        <is>
          <t>KV</t>
        </is>
      </c>
      <c r="B126" s="53" t="inlineStr">
        <is>
          <t>Kosovo</t>
        </is>
      </c>
      <c r="C126" s="53" t="inlineStr">
        <is>
          <t>KV - Kosovo</t>
        </is>
      </c>
      <c r="D126" s="52" t="n">
        <v>9</v>
      </c>
      <c r="E126" s="53" t="inlineStr">
        <is>
          <t>Phần còn lại của thế giới</t>
        </is>
      </c>
      <c r="F126" s="57" t="n">
        <v>19975</v>
      </c>
      <c r="G126" s="52" t="inlineStr">
        <is>
          <t>KHÔNG</t>
        </is>
      </c>
    </row>
    <row r="127">
      <c r="A127" s="62" t="inlineStr">
        <is>
          <t>KW</t>
        </is>
      </c>
      <c r="B127" s="84" t="inlineStr">
        <is>
          <t>Kuwait</t>
        </is>
      </c>
      <c r="C127" s="84" t="inlineStr">
        <is>
          <t>KW - Kuwait</t>
        </is>
      </c>
      <c r="D127" s="62" t="n">
        <v>7</v>
      </c>
      <c r="E127" s="84" t="inlineStr">
        <is>
          <t>ISMEA (Trung Đông &amp; Châu Phi)</t>
        </is>
      </c>
      <c r="F127" s="68" t="n">
        <v>14100</v>
      </c>
      <c r="G127" s="62" t="inlineStr">
        <is>
          <t>KHÔNG</t>
        </is>
      </c>
    </row>
    <row r="128">
      <c r="A128" s="52" t="inlineStr">
        <is>
          <t>KY</t>
        </is>
      </c>
      <c r="B128" s="53" t="inlineStr">
        <is>
          <t>Cayman Islands</t>
        </is>
      </c>
      <c r="C128" s="53" t="inlineStr">
        <is>
          <t>KY - Cayman Islands</t>
        </is>
      </c>
      <c r="D128" s="52" t="n">
        <v>8</v>
      </c>
      <c r="E128" s="53" t="inlineStr">
        <is>
          <t>Hoa Kỳ &amp; Châu Mỹ</t>
        </is>
      </c>
      <c r="F128" s="57" t="n">
        <v>19975</v>
      </c>
      <c r="G128" s="52" t="inlineStr">
        <is>
          <t>KHÔNG</t>
        </is>
      </c>
    </row>
    <row r="129">
      <c r="A129" s="62" t="inlineStr">
        <is>
          <t>KZ</t>
        </is>
      </c>
      <c r="B129" s="84" t="inlineStr">
        <is>
          <t>Kazakhstan*</t>
        </is>
      </c>
      <c r="C129" s="84" t="inlineStr">
        <is>
          <t>KZ - Kazakhstan*</t>
        </is>
      </c>
      <c r="D129" s="62" t="n">
        <v>9</v>
      </c>
      <c r="E129" s="84" t="inlineStr">
        <is>
          <t>ISMEA (Trung Đông &amp; Châu Phi)</t>
        </is>
      </c>
      <c r="F129" s="68" t="n">
        <v>14100</v>
      </c>
      <c r="G129" s="62" t="inlineStr">
        <is>
          <t>KHÔNG</t>
        </is>
      </c>
    </row>
    <row r="130">
      <c r="A130" s="52" t="inlineStr">
        <is>
          <t>L1</t>
        </is>
      </c>
      <c r="B130" s="53" t="inlineStr">
        <is>
          <t>Livigno (Italy)*</t>
        </is>
      </c>
      <c r="C130" s="53" t="inlineStr">
        <is>
          <t>L1 - Livigno (Italy)*</t>
        </is>
      </c>
      <c r="D130" s="52" t="n">
        <v>6</v>
      </c>
      <c r="E130" s="53" t="inlineStr">
        <is>
          <t>Phần còn lại của thế giới</t>
        </is>
      </c>
      <c r="F130" s="57" t="n">
        <v>19975</v>
      </c>
      <c r="G130" s="52" t="inlineStr">
        <is>
          <t>KHÔNG</t>
        </is>
      </c>
    </row>
    <row r="131">
      <c r="A131" s="62" t="inlineStr">
        <is>
          <t>LA</t>
        </is>
      </c>
      <c r="B131" s="84" t="inlineStr">
        <is>
          <t>Laos</t>
        </is>
      </c>
      <c r="C131" s="84" t="inlineStr">
        <is>
          <t>LA - Laos</t>
        </is>
      </c>
      <c r="D131" s="62" t="n">
        <v>3</v>
      </c>
      <c r="E131" s="84" t="inlineStr">
        <is>
          <t>Châu Á Thái Bình Dương (APAC)</t>
        </is>
      </c>
      <c r="F131" s="68" t="n">
        <v>1175</v>
      </c>
      <c r="G131" s="62" t="inlineStr">
        <is>
          <t>KHÔNG</t>
        </is>
      </c>
    </row>
    <row r="132">
      <c r="A132" s="52" t="inlineStr">
        <is>
          <t>LB</t>
        </is>
      </c>
      <c r="B132" s="53" t="inlineStr">
        <is>
          <t>Lebanon</t>
        </is>
      </c>
      <c r="C132" s="53" t="inlineStr">
        <is>
          <t>LB - Lebanon</t>
        </is>
      </c>
      <c r="D132" s="52" t="n">
        <v>9</v>
      </c>
      <c r="E132" s="53" t="inlineStr">
        <is>
          <t>ISMEA (Trung Đông &amp; Châu Phi)</t>
        </is>
      </c>
      <c r="F132" s="57" t="n">
        <v>14100</v>
      </c>
      <c r="G132" s="52" t="inlineStr">
        <is>
          <t>KHÔNG</t>
        </is>
      </c>
    </row>
    <row r="133">
      <c r="A133" s="62" t="inlineStr">
        <is>
          <t>LC</t>
        </is>
      </c>
      <c r="B133" s="84" t="inlineStr">
        <is>
          <t>St. Lucia</t>
        </is>
      </c>
      <c r="C133" s="84" t="inlineStr">
        <is>
          <t>LC - St. Lucia</t>
        </is>
      </c>
      <c r="D133" s="62" t="n">
        <v>8</v>
      </c>
      <c r="E133" s="84" t="inlineStr">
        <is>
          <t>Hoa Kỳ &amp; Châu Mỹ</t>
        </is>
      </c>
      <c r="F133" s="68" t="n">
        <v>19975</v>
      </c>
      <c r="G133" s="62" t="inlineStr">
        <is>
          <t>KHÔNG</t>
        </is>
      </c>
    </row>
    <row r="134">
      <c r="A134" s="52" t="inlineStr">
        <is>
          <t>LI</t>
        </is>
      </c>
      <c r="B134" s="53" t="inlineStr">
        <is>
          <t>Liechtenstein*</t>
        </is>
      </c>
      <c r="C134" s="53" t="inlineStr">
        <is>
          <t>LI - Liechtenstein*</t>
        </is>
      </c>
      <c r="D134" s="52" t="n">
        <v>6</v>
      </c>
      <c r="E134" s="53" t="inlineStr">
        <is>
          <t>Châu Âu (Europe)</t>
        </is>
      </c>
      <c r="F134" s="57" t="n">
        <v>14100</v>
      </c>
      <c r="G134" s="52" t="inlineStr">
        <is>
          <t>KHÔNG</t>
        </is>
      </c>
    </row>
    <row r="135">
      <c r="A135" s="62" t="inlineStr">
        <is>
          <t>LK</t>
        </is>
      </c>
      <c r="B135" s="84" t="inlineStr">
        <is>
          <t>Sri Lanka*</t>
        </is>
      </c>
      <c r="C135" s="84" t="inlineStr">
        <is>
          <t>LK - Sri Lanka*</t>
        </is>
      </c>
      <c r="D135" s="62" t="n">
        <v>4</v>
      </c>
      <c r="E135" s="84" t="inlineStr">
        <is>
          <t>ISMEA (Trung Đông &amp; Châu Phi)</t>
        </is>
      </c>
      <c r="F135" s="68" t="n">
        <v>14100</v>
      </c>
      <c r="G135" s="62" t="inlineStr">
        <is>
          <t>KHÔNG</t>
        </is>
      </c>
    </row>
    <row r="136">
      <c r="A136" s="52" t="inlineStr">
        <is>
          <t>LR</t>
        </is>
      </c>
      <c r="B136" s="53" t="inlineStr">
        <is>
          <t>Liberia</t>
        </is>
      </c>
      <c r="C136" s="53" t="inlineStr">
        <is>
          <t>LR - Liberia</t>
        </is>
      </c>
      <c r="D136" s="52" t="n">
        <v>9</v>
      </c>
      <c r="E136" s="53" t="inlineStr">
        <is>
          <t>ISMEA (Trung Đông &amp; Châu Phi)</t>
        </is>
      </c>
      <c r="F136" s="57" t="n">
        <v>14100</v>
      </c>
      <c r="G136" s="52" t="inlineStr">
        <is>
          <t>KHÔNG</t>
        </is>
      </c>
    </row>
    <row r="137">
      <c r="A137" s="62" t="inlineStr">
        <is>
          <t>LS</t>
        </is>
      </c>
      <c r="B137" s="84" t="inlineStr">
        <is>
          <t>Lesotho</t>
        </is>
      </c>
      <c r="C137" s="84" t="inlineStr">
        <is>
          <t>LS - Lesotho</t>
        </is>
      </c>
      <c r="D137" s="62" t="n">
        <v>9</v>
      </c>
      <c r="E137" s="84" t="inlineStr">
        <is>
          <t>ISMEA (Trung Đông &amp; Châu Phi)</t>
        </is>
      </c>
      <c r="F137" s="68" t="n">
        <v>14100</v>
      </c>
      <c r="G137" s="62" t="inlineStr">
        <is>
          <t>KHÔNG</t>
        </is>
      </c>
    </row>
    <row r="138">
      <c r="A138" s="52" t="inlineStr">
        <is>
          <t>LT</t>
        </is>
      </c>
      <c r="B138" s="53" t="inlineStr">
        <is>
          <t>Lithuania</t>
        </is>
      </c>
      <c r="C138" s="53" t="inlineStr">
        <is>
          <t>LT - Lithuania</t>
        </is>
      </c>
      <c r="D138" s="52" t="n">
        <v>7</v>
      </c>
      <c r="E138" s="53" t="inlineStr">
        <is>
          <t>Châu Âu (Europe)</t>
        </is>
      </c>
      <c r="F138" s="57" t="n">
        <v>14100</v>
      </c>
      <c r="G138" s="52" t="inlineStr">
        <is>
          <t>KHÔNG</t>
        </is>
      </c>
    </row>
    <row r="139">
      <c r="A139" s="62" t="inlineStr">
        <is>
          <t>LU</t>
        </is>
      </c>
      <c r="B139" s="84" t="inlineStr">
        <is>
          <t>Luxembourg</t>
        </is>
      </c>
      <c r="C139" s="84" t="inlineStr">
        <is>
          <t>LU - Luxembourg</t>
        </is>
      </c>
      <c r="D139" s="62" t="n">
        <v>6</v>
      </c>
      <c r="E139" s="84" t="inlineStr">
        <is>
          <t>Châu Âu (Europe)</t>
        </is>
      </c>
      <c r="F139" s="68" t="n">
        <v>14100</v>
      </c>
      <c r="G139" s="62" t="inlineStr">
        <is>
          <t>KHÔNG</t>
        </is>
      </c>
    </row>
    <row r="140">
      <c r="A140" s="52" t="inlineStr">
        <is>
          <t>LV</t>
        </is>
      </c>
      <c r="B140" s="53" t="inlineStr">
        <is>
          <t>Latvia</t>
        </is>
      </c>
      <c r="C140" s="53" t="inlineStr">
        <is>
          <t>LV - Latvia</t>
        </is>
      </c>
      <c r="D140" s="52" t="n">
        <v>7</v>
      </c>
      <c r="E140" s="53" t="inlineStr">
        <is>
          <t>Châu Âu (Europe)</t>
        </is>
      </c>
      <c r="F140" s="57" t="n">
        <v>14100</v>
      </c>
      <c r="G140" s="52" t="inlineStr">
        <is>
          <t>KHÔNG</t>
        </is>
      </c>
    </row>
    <row r="141">
      <c r="A141" s="62" t="inlineStr">
        <is>
          <t>LY</t>
        </is>
      </c>
      <c r="B141" s="84" t="inlineStr">
        <is>
          <t>Libyan Arab Jamahiriya</t>
        </is>
      </c>
      <c r="C141" s="84" t="inlineStr">
        <is>
          <t>LY - Libyan Arab Jamahiriya</t>
        </is>
      </c>
      <c r="D141" s="62" t="n">
        <v>10</v>
      </c>
      <c r="E141" s="84" t="inlineStr">
        <is>
          <t>Phần còn lại của thế giới</t>
        </is>
      </c>
      <c r="F141" s="68" t="n">
        <v>19975</v>
      </c>
      <c r="G141" s="62" t="inlineStr">
        <is>
          <t>KHÔNG</t>
        </is>
      </c>
    </row>
    <row r="142">
      <c r="A142" s="52" t="inlineStr">
        <is>
          <t>M1</t>
        </is>
      </c>
      <c r="B142" s="53" t="inlineStr">
        <is>
          <t>Melilla (Spain)*</t>
        </is>
      </c>
      <c r="C142" s="53" t="inlineStr">
        <is>
          <t>M1 - Melilla (Spain)*</t>
        </is>
      </c>
      <c r="D142" s="52" t="n">
        <v>6</v>
      </c>
      <c r="E142" s="53" t="inlineStr">
        <is>
          <t>Phần còn lại của thế giới</t>
        </is>
      </c>
      <c r="F142" s="57" t="n">
        <v>19975</v>
      </c>
      <c r="G142" s="52" t="inlineStr">
        <is>
          <t>KHÔNG</t>
        </is>
      </c>
    </row>
    <row r="143">
      <c r="A143" s="62" t="inlineStr">
        <is>
          <t>M2</t>
        </is>
      </c>
      <c r="B143" s="84" t="inlineStr">
        <is>
          <t>Mount Athos (Greece)*</t>
        </is>
      </c>
      <c r="C143" s="84" t="inlineStr">
        <is>
          <t>M2 - Mount Athos (Greece)*</t>
        </is>
      </c>
      <c r="D143" s="62" t="n">
        <v>7</v>
      </c>
      <c r="E143" s="84" t="inlineStr">
        <is>
          <t>Phần còn lại của thế giới</t>
        </is>
      </c>
      <c r="F143" s="68" t="n">
        <v>19975</v>
      </c>
      <c r="G143" s="62" t="inlineStr">
        <is>
          <t>KHÔNG</t>
        </is>
      </c>
    </row>
    <row r="144">
      <c r="A144" s="52" t="inlineStr">
        <is>
          <t>M3</t>
        </is>
      </c>
      <c r="B144" s="53" t="inlineStr">
        <is>
          <t>Madeira (Portugal)*</t>
        </is>
      </c>
      <c r="C144" s="53" t="inlineStr">
        <is>
          <t>M3 - Madeira (Portugal)*</t>
        </is>
      </c>
      <c r="D144" s="52" t="n">
        <v>7</v>
      </c>
      <c r="E144" s="53" t="inlineStr">
        <is>
          <t>Phần còn lại của thế giới</t>
        </is>
      </c>
      <c r="F144" s="57" t="n">
        <v>19975</v>
      </c>
      <c r="G144" s="52" t="inlineStr">
        <is>
          <t>KHÔNG</t>
        </is>
      </c>
    </row>
    <row r="145">
      <c r="A145" s="62" t="inlineStr">
        <is>
          <t>MA</t>
        </is>
      </c>
      <c r="B145" s="84" t="inlineStr">
        <is>
          <t>Morocco</t>
        </is>
      </c>
      <c r="C145" s="84" t="inlineStr">
        <is>
          <t>MA - Morocco</t>
        </is>
      </c>
      <c r="D145" s="62" t="n">
        <v>9</v>
      </c>
      <c r="E145" s="84" t="inlineStr">
        <is>
          <t>ISMEA (Trung Đông &amp; Châu Phi)</t>
        </is>
      </c>
      <c r="F145" s="68" t="n">
        <v>14100</v>
      </c>
      <c r="G145" s="62" t="inlineStr">
        <is>
          <t>KHÔNG</t>
        </is>
      </c>
    </row>
    <row r="146">
      <c r="A146" s="52" t="inlineStr">
        <is>
          <t>MC</t>
        </is>
      </c>
      <c r="B146" s="53" t="inlineStr">
        <is>
          <t>Monaco*</t>
        </is>
      </c>
      <c r="C146" s="53" t="inlineStr">
        <is>
          <t>MC - Monaco*</t>
        </is>
      </c>
      <c r="D146" s="52" t="n">
        <v>6</v>
      </c>
      <c r="E146" s="53" t="inlineStr">
        <is>
          <t>Châu Âu (Europe)</t>
        </is>
      </c>
      <c r="F146" s="57" t="n">
        <v>14100</v>
      </c>
      <c r="G146" s="52" t="inlineStr">
        <is>
          <t>KHÔNG</t>
        </is>
      </c>
    </row>
    <row r="147">
      <c r="A147" s="62" t="inlineStr">
        <is>
          <t>MD</t>
        </is>
      </c>
      <c r="B147" s="84" t="inlineStr">
        <is>
          <t>Moldova*</t>
        </is>
      </c>
      <c r="C147" s="84" t="inlineStr">
        <is>
          <t>MD - Moldova*</t>
        </is>
      </c>
      <c r="D147" s="62" t="n">
        <v>9</v>
      </c>
      <c r="E147" s="84" t="inlineStr">
        <is>
          <t>Châu Âu (Europe)</t>
        </is>
      </c>
      <c r="F147" s="68" t="n">
        <v>14100</v>
      </c>
      <c r="G147" s="62" t="inlineStr">
        <is>
          <t>KHÔNG</t>
        </is>
      </c>
    </row>
    <row r="148">
      <c r="A148" s="52" t="inlineStr">
        <is>
          <t>ME</t>
        </is>
      </c>
      <c r="B148" s="53" t="inlineStr">
        <is>
          <t>Montenegro</t>
        </is>
      </c>
      <c r="C148" s="53" t="inlineStr">
        <is>
          <t>ME - Montenegro</t>
        </is>
      </c>
      <c r="D148" s="52" t="n">
        <v>9</v>
      </c>
      <c r="E148" s="53" t="inlineStr">
        <is>
          <t>Châu Âu (Europe)</t>
        </is>
      </c>
      <c r="F148" s="57" t="n">
        <v>14100</v>
      </c>
      <c r="G148" s="52" t="inlineStr">
        <is>
          <t>KHÔNG</t>
        </is>
      </c>
    </row>
    <row r="149">
      <c r="A149" s="62" t="inlineStr">
        <is>
          <t>MG</t>
        </is>
      </c>
      <c r="B149" s="84" t="inlineStr">
        <is>
          <t>Madagascar</t>
        </is>
      </c>
      <c r="C149" s="84" t="inlineStr">
        <is>
          <t>MG - Madagascar</t>
        </is>
      </c>
      <c r="D149" s="62" t="n">
        <v>9</v>
      </c>
      <c r="E149" s="84" t="inlineStr">
        <is>
          <t>ISMEA (Trung Đông &amp; Châu Phi)</t>
        </is>
      </c>
      <c r="F149" s="68" t="n">
        <v>14100</v>
      </c>
      <c r="G149" s="62" t="inlineStr">
        <is>
          <t>KHÔNG</t>
        </is>
      </c>
    </row>
    <row r="150">
      <c r="A150" s="52" t="inlineStr">
        <is>
          <t>MH</t>
        </is>
      </c>
      <c r="B150" s="53" t="inlineStr">
        <is>
          <t>Marshall Islands</t>
        </is>
      </c>
      <c r="C150" s="53" t="inlineStr">
        <is>
          <t>MH - Marshall Islands</t>
        </is>
      </c>
      <c r="D150" s="52" t="n">
        <v>10</v>
      </c>
      <c r="E150" s="53" t="inlineStr">
        <is>
          <t>Phần còn lại của thế giới</t>
        </is>
      </c>
      <c r="F150" s="57" t="n">
        <v>19975</v>
      </c>
      <c r="G150" s="52" t="inlineStr">
        <is>
          <t>KHÔNG</t>
        </is>
      </c>
    </row>
    <row r="151">
      <c r="A151" s="62" t="inlineStr">
        <is>
          <t>MK</t>
        </is>
      </c>
      <c r="B151" s="84" t="inlineStr">
        <is>
          <t>North Macedonia</t>
        </is>
      </c>
      <c r="C151" s="84" t="inlineStr">
        <is>
          <t>MK - North Macedonia</t>
        </is>
      </c>
      <c r="D151" s="62" t="n">
        <v>9</v>
      </c>
      <c r="E151" s="84" t="inlineStr">
        <is>
          <t>Châu Âu (Europe)</t>
        </is>
      </c>
      <c r="F151" s="68" t="n">
        <v>14100</v>
      </c>
      <c r="G151" s="62" t="inlineStr">
        <is>
          <t>KHÔNG</t>
        </is>
      </c>
    </row>
    <row r="152">
      <c r="A152" s="52" t="inlineStr">
        <is>
          <t>ML</t>
        </is>
      </c>
      <c r="B152" s="53" t="inlineStr">
        <is>
          <t>Mali</t>
        </is>
      </c>
      <c r="C152" s="53" t="inlineStr">
        <is>
          <t>ML - Mali</t>
        </is>
      </c>
      <c r="D152" s="52" t="n">
        <v>9</v>
      </c>
      <c r="E152" s="53" t="inlineStr">
        <is>
          <t>ISMEA (Trung Đông &amp; Châu Phi)</t>
        </is>
      </c>
      <c r="F152" s="57" t="n">
        <v>14100</v>
      </c>
      <c r="G152" s="52" t="inlineStr">
        <is>
          <t>KHÔNG</t>
        </is>
      </c>
    </row>
    <row r="153">
      <c r="A153" s="62" t="inlineStr">
        <is>
          <t>MM</t>
        </is>
      </c>
      <c r="B153" s="84" t="inlineStr">
        <is>
          <t>Myanmar</t>
        </is>
      </c>
      <c r="C153" s="84" t="inlineStr">
        <is>
          <t>MM - Myanmar</t>
        </is>
      </c>
      <c r="D153" s="62" t="n">
        <v>3</v>
      </c>
      <c r="E153" s="84" t="inlineStr">
        <is>
          <t>Châu Á Thái Bình Dương (APAC)</t>
        </is>
      </c>
      <c r="F153" s="68" t="n">
        <v>1175</v>
      </c>
      <c r="G153" s="62" t="inlineStr">
        <is>
          <t>KHÔNG</t>
        </is>
      </c>
    </row>
    <row r="154">
      <c r="A154" s="52" t="inlineStr">
        <is>
          <t>MN</t>
        </is>
      </c>
      <c r="B154" s="53" t="inlineStr">
        <is>
          <t>Mongolia</t>
        </is>
      </c>
      <c r="C154" s="53" t="inlineStr">
        <is>
          <t>MN - Mongolia</t>
        </is>
      </c>
      <c r="D154" s="52" t="n">
        <v>9</v>
      </c>
      <c r="E154" s="53" t="inlineStr">
        <is>
          <t>Châu Á Thái Bình Dương (APAC)</t>
        </is>
      </c>
      <c r="F154" s="57" t="n">
        <v>1175</v>
      </c>
      <c r="G154" s="52" t="inlineStr">
        <is>
          <t>KHÔNG</t>
        </is>
      </c>
    </row>
    <row r="155">
      <c r="A155" s="62" t="inlineStr">
        <is>
          <t>MO</t>
        </is>
      </c>
      <c r="B155" s="84" t="inlineStr">
        <is>
          <t>Macau SAR, China#</t>
        </is>
      </c>
      <c r="C155" s="84" t="inlineStr">
        <is>
          <t>MO - Macau SAR, China#</t>
        </is>
      </c>
      <c r="D155" s="62" t="n">
        <v>2</v>
      </c>
      <c r="E155" s="84" t="inlineStr">
        <is>
          <t>Châu Á Thái Bình Dương (APAC)</t>
        </is>
      </c>
      <c r="F155" s="68" t="n">
        <v>1175</v>
      </c>
      <c r="G155" s="62" t="inlineStr">
        <is>
          <t>KHÔNG</t>
        </is>
      </c>
    </row>
    <row r="156">
      <c r="A156" s="52" t="inlineStr">
        <is>
          <t>MP</t>
        </is>
      </c>
      <c r="B156" s="53" t="inlineStr">
        <is>
          <t>Northern Mariana Islands*</t>
        </is>
      </c>
      <c r="C156" s="53" t="inlineStr">
        <is>
          <t>MP - Northern Mariana Islands*</t>
        </is>
      </c>
      <c r="D156" s="52" t="n">
        <v>9</v>
      </c>
      <c r="E156" s="53" t="inlineStr">
        <is>
          <t>Châu Á Thái Bình Dương (APAC)</t>
        </is>
      </c>
      <c r="F156" s="57" t="n">
        <v>1175</v>
      </c>
      <c r="G156" s="52" t="inlineStr">
        <is>
          <t>KHÔNG</t>
        </is>
      </c>
    </row>
    <row r="157">
      <c r="A157" s="62" t="inlineStr">
        <is>
          <t>MQ</t>
        </is>
      </c>
      <c r="B157" s="84" t="inlineStr">
        <is>
          <t>Martinique</t>
        </is>
      </c>
      <c r="C157" s="84" t="inlineStr">
        <is>
          <t>MQ - Martinique</t>
        </is>
      </c>
      <c r="D157" s="62" t="n">
        <v>8</v>
      </c>
      <c r="E157" s="84" t="inlineStr">
        <is>
          <t>Hoa Kỳ &amp; Châu Mỹ</t>
        </is>
      </c>
      <c r="F157" s="68" t="n">
        <v>19975</v>
      </c>
      <c r="G157" s="62" t="inlineStr">
        <is>
          <t>KHÔNG</t>
        </is>
      </c>
    </row>
    <row r="158">
      <c r="A158" s="52" t="inlineStr">
        <is>
          <t>MR</t>
        </is>
      </c>
      <c r="B158" s="53" t="inlineStr">
        <is>
          <t>Mauritania</t>
        </is>
      </c>
      <c r="C158" s="53" t="inlineStr">
        <is>
          <t>MR - Mauritania</t>
        </is>
      </c>
      <c r="D158" s="52" t="n">
        <v>9</v>
      </c>
      <c r="E158" s="53" t="inlineStr">
        <is>
          <t>ISMEA (Trung Đông &amp; Châu Phi)</t>
        </is>
      </c>
      <c r="F158" s="57" t="n">
        <v>14100</v>
      </c>
      <c r="G158" s="52" t="inlineStr">
        <is>
          <t>KHÔNG</t>
        </is>
      </c>
    </row>
    <row r="159">
      <c r="A159" s="62" t="inlineStr">
        <is>
          <t>MS</t>
        </is>
      </c>
      <c r="B159" s="84" t="inlineStr">
        <is>
          <t>Montserrat</t>
        </is>
      </c>
      <c r="C159" s="84" t="inlineStr">
        <is>
          <t>MS - Montserrat</t>
        </is>
      </c>
      <c r="D159" s="62" t="n">
        <v>8</v>
      </c>
      <c r="E159" s="84" t="inlineStr">
        <is>
          <t>Hoa Kỳ &amp; Châu Mỹ</t>
        </is>
      </c>
      <c r="F159" s="68" t="n">
        <v>19975</v>
      </c>
      <c r="G159" s="62" t="inlineStr">
        <is>
          <t>KHÔNG</t>
        </is>
      </c>
    </row>
    <row r="160">
      <c r="A160" s="52" t="inlineStr">
        <is>
          <t>MT</t>
        </is>
      </c>
      <c r="B160" s="53" t="inlineStr">
        <is>
          <t>Malta</t>
        </is>
      </c>
      <c r="C160" s="53" t="inlineStr">
        <is>
          <t>MT - Malta</t>
        </is>
      </c>
      <c r="D160" s="52" t="n">
        <v>7</v>
      </c>
      <c r="E160" s="53" t="inlineStr">
        <is>
          <t>Châu Âu (Europe)</t>
        </is>
      </c>
      <c r="F160" s="57" t="n">
        <v>14100</v>
      </c>
      <c r="G160" s="52" t="inlineStr">
        <is>
          <t>KHÔNG</t>
        </is>
      </c>
    </row>
    <row r="161">
      <c r="A161" s="62" t="inlineStr">
        <is>
          <t>MU</t>
        </is>
      </c>
      <c r="B161" s="84" t="inlineStr">
        <is>
          <t>Mauritius</t>
        </is>
      </c>
      <c r="C161" s="84" t="inlineStr">
        <is>
          <t>MU - Mauritius</t>
        </is>
      </c>
      <c r="D161" s="62" t="n">
        <v>9</v>
      </c>
      <c r="E161" s="84" t="inlineStr">
        <is>
          <t>ISMEA (Trung Đông &amp; Châu Phi)</t>
        </is>
      </c>
      <c r="F161" s="68" t="n">
        <v>14100</v>
      </c>
      <c r="G161" s="62" t="inlineStr">
        <is>
          <t>KHÔNG</t>
        </is>
      </c>
    </row>
    <row r="162">
      <c r="A162" s="52" t="inlineStr">
        <is>
          <t>MV</t>
        </is>
      </c>
      <c r="B162" s="53" t="inlineStr">
        <is>
          <t>Maldives</t>
        </is>
      </c>
      <c r="C162" s="53" t="inlineStr">
        <is>
          <t>MV - Maldives</t>
        </is>
      </c>
      <c r="D162" s="52" t="n">
        <v>4</v>
      </c>
      <c r="E162" s="53" t="inlineStr">
        <is>
          <t>ISMEA (Trung Đông &amp; Châu Phi)</t>
        </is>
      </c>
      <c r="F162" s="57" t="n">
        <v>14100</v>
      </c>
      <c r="G162" s="52" t="inlineStr">
        <is>
          <t>KHÔNG</t>
        </is>
      </c>
    </row>
    <row r="163">
      <c r="A163" s="62" t="inlineStr">
        <is>
          <t>MW</t>
        </is>
      </c>
      <c r="B163" s="84" t="inlineStr">
        <is>
          <t>Malawi</t>
        </is>
      </c>
      <c r="C163" s="84" t="inlineStr">
        <is>
          <t>MW - Malawi</t>
        </is>
      </c>
      <c r="D163" s="62" t="n">
        <v>9</v>
      </c>
      <c r="E163" s="84" t="inlineStr">
        <is>
          <t>ISMEA (Trung Đông &amp; Châu Phi)</t>
        </is>
      </c>
      <c r="F163" s="68" t="n">
        <v>14100</v>
      </c>
      <c r="G163" s="62" t="inlineStr">
        <is>
          <t>KHÔNG</t>
        </is>
      </c>
    </row>
    <row r="164">
      <c r="A164" s="52" t="inlineStr">
        <is>
          <t>MX</t>
        </is>
      </c>
      <c r="B164" s="53" t="inlineStr">
        <is>
          <t>Mexico*</t>
        </is>
      </c>
      <c r="C164" s="53" t="inlineStr">
        <is>
          <t>MX - Mexico*</t>
        </is>
      </c>
      <c r="D164" s="52" t="n">
        <v>5</v>
      </c>
      <c r="E164" s="53" t="inlineStr">
        <is>
          <t>Hoa Kỳ &amp; Châu Mỹ</t>
        </is>
      </c>
      <c r="F164" s="57" t="n">
        <v>19975</v>
      </c>
      <c r="G164" s="52" t="inlineStr">
        <is>
          <t>KHÔNG</t>
        </is>
      </c>
    </row>
    <row r="165">
      <c r="A165" s="62" t="inlineStr">
        <is>
          <t>MY</t>
        </is>
      </c>
      <c r="B165" s="84" t="inlineStr">
        <is>
          <t>Malaysia*#</t>
        </is>
      </c>
      <c r="C165" s="84" t="inlineStr">
        <is>
          <t>MY - Malaysia*#</t>
        </is>
      </c>
      <c r="D165" s="62" t="n">
        <v>2</v>
      </c>
      <c r="E165" s="84" t="inlineStr">
        <is>
          <t>Châu Á Thái Bình Dương (APAC)</t>
        </is>
      </c>
      <c r="F165" s="68" t="n">
        <v>1175</v>
      </c>
      <c r="G165" s="62" t="inlineStr">
        <is>
          <t>KHÔNG</t>
        </is>
      </c>
    </row>
    <row r="166">
      <c r="A166" s="52" t="inlineStr">
        <is>
          <t>MZ</t>
        </is>
      </c>
      <c r="B166" s="53" t="inlineStr">
        <is>
          <t>Mozambique</t>
        </is>
      </c>
      <c r="C166" s="53" t="inlineStr">
        <is>
          <t>MZ - Mozambique</t>
        </is>
      </c>
      <c r="D166" s="52" t="n">
        <v>9</v>
      </c>
      <c r="E166" s="53" t="inlineStr">
        <is>
          <t>ISMEA (Trung Đông &amp; Châu Phi)</t>
        </is>
      </c>
      <c r="F166" s="57" t="n">
        <v>14100</v>
      </c>
      <c r="G166" s="52" t="inlineStr">
        <is>
          <t>KHÔNG</t>
        </is>
      </c>
    </row>
    <row r="167">
      <c r="A167" s="62" t="inlineStr">
        <is>
          <t>NA</t>
        </is>
      </c>
      <c r="B167" s="84" t="inlineStr">
        <is>
          <t>Namibia</t>
        </is>
      </c>
      <c r="C167" s="84" t="inlineStr">
        <is>
          <t>NA - Namibia</t>
        </is>
      </c>
      <c r="D167" s="62" t="n">
        <v>9</v>
      </c>
      <c r="E167" s="84" t="inlineStr">
        <is>
          <t>ISMEA (Trung Đông &amp; Châu Phi)</t>
        </is>
      </c>
      <c r="F167" s="68" t="n">
        <v>14100</v>
      </c>
      <c r="G167" s="62" t="inlineStr">
        <is>
          <t>KHÔNG</t>
        </is>
      </c>
    </row>
    <row r="168">
      <c r="A168" s="52" t="inlineStr">
        <is>
          <t>NB</t>
        </is>
      </c>
      <c r="B168" s="53" t="inlineStr">
        <is>
          <t>Northern Ireland (United Kingdom)*</t>
        </is>
      </c>
      <c r="C168" s="53" t="inlineStr">
        <is>
          <t>NB - Northern Ireland (United Kingdom)*</t>
        </is>
      </c>
      <c r="D168" s="52" t="n">
        <v>6</v>
      </c>
      <c r="E168" s="53" t="inlineStr">
        <is>
          <t>Phần còn lại của thế giới</t>
        </is>
      </c>
      <c r="F168" s="57" t="n">
        <v>19975</v>
      </c>
      <c r="G168" s="52" t="inlineStr">
        <is>
          <t>KHÔNG</t>
        </is>
      </c>
    </row>
    <row r="169">
      <c r="A169" s="62" t="inlineStr">
        <is>
          <t>NC</t>
        </is>
      </c>
      <c r="B169" s="84" t="inlineStr">
        <is>
          <t>New Caledonia</t>
        </is>
      </c>
      <c r="C169" s="84" t="inlineStr">
        <is>
          <t>NC - New Caledonia</t>
        </is>
      </c>
      <c r="D169" s="62" t="n">
        <v>9</v>
      </c>
      <c r="E169" s="84" t="inlineStr">
        <is>
          <t>Châu Á Thái Bình Dương (APAC)</t>
        </is>
      </c>
      <c r="F169" s="68" t="n">
        <v>1175</v>
      </c>
      <c r="G169" s="62" t="inlineStr">
        <is>
          <t>KHÔNG</t>
        </is>
      </c>
    </row>
    <row r="170">
      <c r="A170" s="52" t="inlineStr">
        <is>
          <t>NE</t>
        </is>
      </c>
      <c r="B170" s="53" t="inlineStr">
        <is>
          <t>Niger</t>
        </is>
      </c>
      <c r="C170" s="53" t="inlineStr">
        <is>
          <t>NE - Niger</t>
        </is>
      </c>
      <c r="D170" s="52" t="n">
        <v>9</v>
      </c>
      <c r="E170" s="53" t="inlineStr">
        <is>
          <t>ISMEA (Trung Đông &amp; Châu Phi)</t>
        </is>
      </c>
      <c r="F170" s="57" t="n">
        <v>14100</v>
      </c>
      <c r="G170" s="52" t="inlineStr">
        <is>
          <t>KHÔNG</t>
        </is>
      </c>
    </row>
    <row r="171">
      <c r="A171" s="62" t="inlineStr">
        <is>
          <t>NF</t>
        </is>
      </c>
      <c r="B171" s="84" t="inlineStr">
        <is>
          <t>Norfolk Island (Australia)*</t>
        </is>
      </c>
      <c r="C171" s="84" t="inlineStr">
        <is>
          <t>NF - Norfolk Island (Australia)*</t>
        </is>
      </c>
      <c r="D171" s="62" t="n">
        <v>3</v>
      </c>
      <c r="E171" s="84" t="inlineStr">
        <is>
          <t>Phần còn lại của thế giới</t>
        </is>
      </c>
      <c r="F171" s="68" t="n">
        <v>19975</v>
      </c>
      <c r="G171" s="62" t="inlineStr">
        <is>
          <t>KHÔNG</t>
        </is>
      </c>
    </row>
    <row r="172">
      <c r="A172" s="52" t="inlineStr">
        <is>
          <t>NG</t>
        </is>
      </c>
      <c r="B172" s="53" t="inlineStr">
        <is>
          <t>Nigeria*</t>
        </is>
      </c>
      <c r="C172" s="53" t="inlineStr">
        <is>
          <t>NG - Nigeria*</t>
        </is>
      </c>
      <c r="D172" s="52" t="n">
        <v>9</v>
      </c>
      <c r="E172" s="53" t="inlineStr">
        <is>
          <t>ISMEA (Trung Đông &amp; Châu Phi)</t>
        </is>
      </c>
      <c r="F172" s="57" t="n">
        <v>14100</v>
      </c>
      <c r="G172" s="52" t="inlineStr">
        <is>
          <t>KHÔNG</t>
        </is>
      </c>
    </row>
    <row r="173">
      <c r="A173" s="62" t="inlineStr">
        <is>
          <t>NI</t>
        </is>
      </c>
      <c r="B173" s="84" t="inlineStr">
        <is>
          <t>Nicaragua</t>
        </is>
      </c>
      <c r="C173" s="84" t="inlineStr">
        <is>
          <t>NI - Nicaragua</t>
        </is>
      </c>
      <c r="D173" s="62" t="n">
        <v>8</v>
      </c>
      <c r="E173" s="84" t="inlineStr">
        <is>
          <t>Hoa Kỳ &amp; Châu Mỹ</t>
        </is>
      </c>
      <c r="F173" s="68" t="n">
        <v>19975</v>
      </c>
      <c r="G173" s="62" t="inlineStr">
        <is>
          <t>KHÔNG</t>
        </is>
      </c>
    </row>
    <row r="174">
      <c r="A174" s="52" t="inlineStr">
        <is>
          <t>NL</t>
        </is>
      </c>
      <c r="B174" s="53" t="inlineStr">
        <is>
          <t>Netherlands (Holland)*</t>
        </is>
      </c>
      <c r="C174" s="53" t="inlineStr">
        <is>
          <t>NL - Netherlands (Holland)*</t>
        </is>
      </c>
      <c r="D174" s="52" t="n">
        <v>6</v>
      </c>
      <c r="E174" s="53" t="inlineStr">
        <is>
          <t>Châu Âu (Europe)</t>
        </is>
      </c>
      <c r="F174" s="57" t="n">
        <v>14100</v>
      </c>
      <c r="G174" s="52" t="inlineStr">
        <is>
          <t>KHÔNG</t>
        </is>
      </c>
    </row>
    <row r="175">
      <c r="A175" s="62" t="inlineStr">
        <is>
          <t>NO</t>
        </is>
      </c>
      <c r="B175" s="84" t="inlineStr">
        <is>
          <t>Norway*</t>
        </is>
      </c>
      <c r="C175" s="84" t="inlineStr">
        <is>
          <t>NO - Norway*</t>
        </is>
      </c>
      <c r="D175" s="62" t="n">
        <v>6</v>
      </c>
      <c r="E175" s="84" t="inlineStr">
        <is>
          <t>Châu Âu (Europe)</t>
        </is>
      </c>
      <c r="F175" s="68" t="n">
        <v>14100</v>
      </c>
      <c r="G175" s="62" t="inlineStr">
        <is>
          <t>KHÔNG</t>
        </is>
      </c>
    </row>
    <row r="176">
      <c r="A176" s="52" t="inlineStr">
        <is>
          <t>NP</t>
        </is>
      </c>
      <c r="B176" s="53" t="inlineStr">
        <is>
          <t>Nepal*</t>
        </is>
      </c>
      <c r="C176" s="53" t="inlineStr">
        <is>
          <t>NP - Nepal*</t>
        </is>
      </c>
      <c r="D176" s="52" t="n">
        <v>9</v>
      </c>
      <c r="E176" s="53" t="inlineStr">
        <is>
          <t>ISMEA (Trung Đông &amp; Châu Phi)</t>
        </is>
      </c>
      <c r="F176" s="57" t="n">
        <v>14100</v>
      </c>
      <c r="G176" s="52" t="inlineStr">
        <is>
          <t>KHÔNG</t>
        </is>
      </c>
    </row>
    <row r="177">
      <c r="A177" s="62" t="inlineStr">
        <is>
          <t>NZ</t>
        </is>
      </c>
      <c r="B177" s="84" t="inlineStr">
        <is>
          <t>New Zealand*</t>
        </is>
      </c>
      <c r="C177" s="84" t="inlineStr">
        <is>
          <t>NZ - New Zealand*</t>
        </is>
      </c>
      <c r="D177" s="62" t="n">
        <v>3</v>
      </c>
      <c r="E177" s="84" t="inlineStr">
        <is>
          <t>Úc &amp; New Zealand</t>
        </is>
      </c>
      <c r="F177" s="68" t="n">
        <v>1175</v>
      </c>
      <c r="G177" s="62" t="inlineStr">
        <is>
          <t>KHÔNG</t>
        </is>
      </c>
    </row>
    <row r="178">
      <c r="A178" s="52" t="inlineStr">
        <is>
          <t>OM</t>
        </is>
      </c>
      <c r="B178" s="53" t="inlineStr">
        <is>
          <t>Oman</t>
        </is>
      </c>
      <c r="C178" s="53" t="inlineStr">
        <is>
          <t>OM - Oman</t>
        </is>
      </c>
      <c r="D178" s="52" t="n">
        <v>7</v>
      </c>
      <c r="E178" s="53" t="inlineStr">
        <is>
          <t>ISMEA (Trung Đông &amp; Châu Phi)</t>
        </is>
      </c>
      <c r="F178" s="57" t="n">
        <v>14100</v>
      </c>
      <c r="G178" s="52" t="inlineStr">
        <is>
          <t>KHÔNG</t>
        </is>
      </c>
    </row>
    <row r="179">
      <c r="A179" s="62" t="inlineStr">
        <is>
          <t>PA</t>
        </is>
      </c>
      <c r="B179" s="84" t="inlineStr">
        <is>
          <t>Panama*</t>
        </is>
      </c>
      <c r="C179" s="84" t="inlineStr">
        <is>
          <t>PA - Panama*</t>
        </is>
      </c>
      <c r="D179" s="62" t="n">
        <v>8</v>
      </c>
      <c r="E179" s="84" t="inlineStr">
        <is>
          <t>Hoa Kỳ &amp; Châu Mỹ</t>
        </is>
      </c>
      <c r="F179" s="68" t="n">
        <v>19975</v>
      </c>
      <c r="G179" s="62" t="inlineStr">
        <is>
          <t>KHÔNG</t>
        </is>
      </c>
    </row>
    <row r="180">
      <c r="A180" s="52" t="inlineStr">
        <is>
          <t>PE</t>
        </is>
      </c>
      <c r="B180" s="53" t="inlineStr">
        <is>
          <t>Peru*</t>
        </is>
      </c>
      <c r="C180" s="53" t="inlineStr">
        <is>
          <t>PE - Peru*</t>
        </is>
      </c>
      <c r="D180" s="52" t="n">
        <v>8</v>
      </c>
      <c r="E180" s="53" t="inlineStr">
        <is>
          <t>Hoa Kỳ &amp; Châu Mỹ</t>
        </is>
      </c>
      <c r="F180" s="57" t="n">
        <v>19975</v>
      </c>
      <c r="G180" s="52" t="inlineStr">
        <is>
          <t>KHÔNG</t>
        </is>
      </c>
    </row>
    <row r="181">
      <c r="A181" s="62" t="inlineStr">
        <is>
          <t>PF</t>
        </is>
      </c>
      <c r="B181" s="84" t="inlineStr">
        <is>
          <t>French Polynesia</t>
        </is>
      </c>
      <c r="C181" s="84" t="inlineStr">
        <is>
          <t>PF - French Polynesia</t>
        </is>
      </c>
      <c r="D181" s="62" t="n">
        <v>10</v>
      </c>
      <c r="E181" s="84" t="inlineStr">
        <is>
          <t>Phần còn lại của thế giới</t>
        </is>
      </c>
      <c r="F181" s="68" t="n">
        <v>19975</v>
      </c>
      <c r="G181" s="62" t="inlineStr">
        <is>
          <t>KHÔNG</t>
        </is>
      </c>
    </row>
    <row r="182">
      <c r="A182" s="52" t="inlineStr">
        <is>
          <t>PG</t>
        </is>
      </c>
      <c r="B182" s="53" t="inlineStr">
        <is>
          <t>Papua New Guinea</t>
        </is>
      </c>
      <c r="C182" s="53" t="inlineStr">
        <is>
          <t>PG - Papua New Guinea</t>
        </is>
      </c>
      <c r="D182" s="52" t="n">
        <v>10</v>
      </c>
      <c r="E182" s="53" t="inlineStr">
        <is>
          <t>Phần còn lại của thế giới</t>
        </is>
      </c>
      <c r="F182" s="57" t="n">
        <v>19975</v>
      </c>
      <c r="G182" s="52" t="inlineStr">
        <is>
          <t>KHÔNG</t>
        </is>
      </c>
    </row>
    <row r="183">
      <c r="A183" s="62" t="inlineStr">
        <is>
          <t>PH</t>
        </is>
      </c>
      <c r="B183" s="84" t="inlineStr">
        <is>
          <t>Philippines*#</t>
        </is>
      </c>
      <c r="C183" s="84" t="inlineStr">
        <is>
          <t>PH - Philippines*#</t>
        </is>
      </c>
      <c r="D183" s="62" t="n">
        <v>2</v>
      </c>
      <c r="E183" s="84" t="inlineStr">
        <is>
          <t>Châu Á Thái Bình Dương (APAC)</t>
        </is>
      </c>
      <c r="F183" s="68" t="n">
        <v>1175</v>
      </c>
      <c r="G183" s="62" t="inlineStr">
        <is>
          <t>KHÔNG</t>
        </is>
      </c>
    </row>
    <row r="184">
      <c r="A184" s="52" t="inlineStr">
        <is>
          <t>PK</t>
        </is>
      </c>
      <c r="B184" s="53" t="inlineStr">
        <is>
          <t>Pakistan*</t>
        </is>
      </c>
      <c r="C184" s="53" t="inlineStr">
        <is>
          <t>PK - Pakistan*</t>
        </is>
      </c>
      <c r="D184" s="52" t="n">
        <v>4</v>
      </c>
      <c r="E184" s="53" t="inlineStr">
        <is>
          <t>ISMEA (Trung Đông &amp; Châu Phi)</t>
        </is>
      </c>
      <c r="F184" s="57" t="n">
        <v>14100</v>
      </c>
      <c r="G184" s="52" t="inlineStr">
        <is>
          <t>KHÔNG</t>
        </is>
      </c>
    </row>
    <row r="185">
      <c r="A185" s="62" t="inlineStr">
        <is>
          <t>PL</t>
        </is>
      </c>
      <c r="B185" s="84" t="inlineStr">
        <is>
          <t>Poland*</t>
        </is>
      </c>
      <c r="C185" s="84" t="inlineStr">
        <is>
          <t>PL - Poland*</t>
        </is>
      </c>
      <c r="D185" s="62" t="n">
        <v>7</v>
      </c>
      <c r="E185" s="84" t="inlineStr">
        <is>
          <t>Châu Âu (Europe)</t>
        </is>
      </c>
      <c r="F185" s="68" t="n">
        <v>14100</v>
      </c>
      <c r="G185" s="62" t="inlineStr">
        <is>
          <t>KHÔNG</t>
        </is>
      </c>
    </row>
    <row r="186">
      <c r="A186" s="52" t="inlineStr">
        <is>
          <t>PO</t>
        </is>
      </c>
      <c r="B186" s="53" t="inlineStr">
        <is>
          <t>Ponape (Micronesia, Federated States of)</t>
        </is>
      </c>
      <c r="C186" s="53" t="inlineStr">
        <is>
          <t>PO - Ponape (Micronesia, Federated States of)</t>
        </is>
      </c>
      <c r="D186" s="52" t="n">
        <v>10</v>
      </c>
      <c r="E186" s="53" t="inlineStr">
        <is>
          <t>Phần còn lại của thế giới</t>
        </is>
      </c>
      <c r="F186" s="57" t="n">
        <v>19975</v>
      </c>
      <c r="G186" s="52" t="inlineStr">
        <is>
          <t>KHÔNG</t>
        </is>
      </c>
    </row>
    <row r="187">
      <c r="A187" s="62" t="inlineStr">
        <is>
          <t>PR</t>
        </is>
      </c>
      <c r="B187" s="84" t="inlineStr">
        <is>
          <t>Puerto Rico*</t>
        </is>
      </c>
      <c r="C187" s="84" t="inlineStr">
        <is>
          <t>PR - Puerto Rico*</t>
        </is>
      </c>
      <c r="D187" s="62" t="n">
        <v>5</v>
      </c>
      <c r="E187" s="84" t="inlineStr">
        <is>
          <t>Hoa Kỳ &amp; Châu Mỹ</t>
        </is>
      </c>
      <c r="F187" s="68" t="n">
        <v>19975</v>
      </c>
      <c r="G187" s="62" t="inlineStr">
        <is>
          <t>KHÔNG</t>
        </is>
      </c>
    </row>
    <row r="188">
      <c r="A188" s="52" t="inlineStr">
        <is>
          <t>PT</t>
        </is>
      </c>
      <c r="B188" s="53" t="inlineStr">
        <is>
          <t>Portugal*</t>
        </is>
      </c>
      <c r="C188" s="53" t="inlineStr">
        <is>
          <t>PT - Portugal*</t>
        </is>
      </c>
      <c r="D188" s="52" t="n">
        <v>7</v>
      </c>
      <c r="E188" s="53" t="inlineStr">
        <is>
          <t>Châu Âu (Europe)</t>
        </is>
      </c>
      <c r="F188" s="57" t="n">
        <v>14100</v>
      </c>
      <c r="G188" s="52" t="inlineStr">
        <is>
          <t>KHÔNG</t>
        </is>
      </c>
    </row>
    <row r="189">
      <c r="A189" s="62" t="inlineStr">
        <is>
          <t>PW</t>
        </is>
      </c>
      <c r="B189" s="84" t="inlineStr">
        <is>
          <t>Palau</t>
        </is>
      </c>
      <c r="C189" s="84" t="inlineStr">
        <is>
          <t>PW - Palau</t>
        </is>
      </c>
      <c r="D189" s="62" t="n">
        <v>10</v>
      </c>
      <c r="E189" s="84" t="inlineStr">
        <is>
          <t>Phần còn lại của thế giới</t>
        </is>
      </c>
      <c r="F189" s="68" t="n">
        <v>19975</v>
      </c>
      <c r="G189" s="62" t="inlineStr">
        <is>
          <t>KHÔNG</t>
        </is>
      </c>
    </row>
    <row r="190">
      <c r="A190" s="52" t="inlineStr">
        <is>
          <t>PY</t>
        </is>
      </c>
      <c r="B190" s="53" t="inlineStr">
        <is>
          <t>Paraguay</t>
        </is>
      </c>
      <c r="C190" s="53" t="inlineStr">
        <is>
          <t>PY - Paraguay</t>
        </is>
      </c>
      <c r="D190" s="52" t="n">
        <v>8</v>
      </c>
      <c r="E190" s="53" t="inlineStr">
        <is>
          <t>Hoa Kỳ &amp; Châu Mỹ</t>
        </is>
      </c>
      <c r="F190" s="57" t="n">
        <v>19975</v>
      </c>
      <c r="G190" s="52" t="inlineStr">
        <is>
          <t>KHÔNG</t>
        </is>
      </c>
    </row>
    <row r="191">
      <c r="A191" s="62" t="inlineStr">
        <is>
          <t>QA</t>
        </is>
      </c>
      <c r="B191" s="84" t="inlineStr">
        <is>
          <t>Qatar</t>
        </is>
      </c>
      <c r="C191" s="84" t="inlineStr">
        <is>
          <t>QA - Qatar</t>
        </is>
      </c>
      <c r="D191" s="62" t="n">
        <v>7</v>
      </c>
      <c r="E191" s="84" t="inlineStr">
        <is>
          <t>ISMEA (Trung Đông &amp; Châu Phi)</t>
        </is>
      </c>
      <c r="F191" s="68" t="n">
        <v>14100</v>
      </c>
      <c r="G191" s="62" t="inlineStr">
        <is>
          <t>KHÔNG</t>
        </is>
      </c>
    </row>
    <row r="192">
      <c r="A192" s="52" t="inlineStr">
        <is>
          <t>RE</t>
        </is>
      </c>
      <c r="B192" s="53" t="inlineStr">
        <is>
          <t>Reunion</t>
        </is>
      </c>
      <c r="C192" s="53" t="inlineStr">
        <is>
          <t>RE - Reunion</t>
        </is>
      </c>
      <c r="D192" s="52" t="n">
        <v>9</v>
      </c>
      <c r="E192" s="53" t="inlineStr">
        <is>
          <t>ISMEA (Trung Đông &amp; Châu Phi)</t>
        </is>
      </c>
      <c r="F192" s="57" t="n">
        <v>14100</v>
      </c>
      <c r="G192" s="52" t="inlineStr">
        <is>
          <t>KHÔNG</t>
        </is>
      </c>
    </row>
    <row r="193">
      <c r="A193" s="62" t="inlineStr">
        <is>
          <t>RO</t>
        </is>
      </c>
      <c r="B193" s="84" t="inlineStr">
        <is>
          <t>Romania</t>
        </is>
      </c>
      <c r="C193" s="84" t="inlineStr">
        <is>
          <t>RO - Romania</t>
        </is>
      </c>
      <c r="D193" s="62" t="n">
        <v>7</v>
      </c>
      <c r="E193" s="84" t="inlineStr">
        <is>
          <t>Châu Âu (Europe)</t>
        </is>
      </c>
      <c r="F193" s="68" t="n">
        <v>14100</v>
      </c>
      <c r="G193" s="62" t="inlineStr">
        <is>
          <t>KHÔNG</t>
        </is>
      </c>
    </row>
    <row r="194">
      <c r="A194" s="52" t="inlineStr">
        <is>
          <t>RS</t>
        </is>
      </c>
      <c r="B194" s="53" t="inlineStr">
        <is>
          <t>Serbia</t>
        </is>
      </c>
      <c r="C194" s="53" t="inlineStr">
        <is>
          <t>RS - Serbia</t>
        </is>
      </c>
      <c r="D194" s="52" t="n">
        <v>9</v>
      </c>
      <c r="E194" s="53" t="inlineStr">
        <is>
          <t>Châu Âu (Europe)</t>
        </is>
      </c>
      <c r="F194" s="57" t="n">
        <v>14100</v>
      </c>
      <c r="G194" s="52" t="inlineStr">
        <is>
          <t>KHÔNG</t>
        </is>
      </c>
    </row>
    <row r="195">
      <c r="A195" s="62" t="inlineStr">
        <is>
          <t>RT</t>
        </is>
      </c>
      <c r="B195" s="84" t="inlineStr">
        <is>
          <t>Rota (Northern Mariana Islands)*</t>
        </is>
      </c>
      <c r="C195" s="84" t="inlineStr">
        <is>
          <t>RT - Rota (Northern Mariana Islands)*</t>
        </is>
      </c>
      <c r="D195" s="62" t="n">
        <v>9</v>
      </c>
      <c r="E195" s="84" t="inlineStr">
        <is>
          <t>Phần còn lại của thế giới</t>
        </is>
      </c>
      <c r="F195" s="68" t="n">
        <v>19975</v>
      </c>
      <c r="G195" s="62" t="inlineStr">
        <is>
          <t>KHÔNG</t>
        </is>
      </c>
    </row>
    <row r="196">
      <c r="A196" s="52" t="inlineStr">
        <is>
          <t>RU</t>
        </is>
      </c>
      <c r="B196" s="53" t="inlineStr">
        <is>
          <t>Russia*</t>
        </is>
      </c>
      <c r="C196" s="53" t="inlineStr">
        <is>
          <t>RU - Russia*</t>
        </is>
      </c>
      <c r="D196" s="52" t="n">
        <v>7</v>
      </c>
      <c r="E196" s="53" t="inlineStr">
        <is>
          <t>Châu Âu (Europe)</t>
        </is>
      </c>
      <c r="F196" s="57" t="n">
        <v>14100</v>
      </c>
      <c r="G196" s="52" t="inlineStr">
        <is>
          <t>KHÔNG</t>
        </is>
      </c>
    </row>
    <row r="197">
      <c r="A197" s="62" t="inlineStr">
        <is>
          <t>RW</t>
        </is>
      </c>
      <c r="B197" s="84" t="inlineStr">
        <is>
          <t>Rwanda</t>
        </is>
      </c>
      <c r="C197" s="84" t="inlineStr">
        <is>
          <t>RW - Rwanda</t>
        </is>
      </c>
      <c r="D197" s="62" t="n">
        <v>9</v>
      </c>
      <c r="E197" s="84" t="inlineStr">
        <is>
          <t>ISMEA (Trung Đông &amp; Châu Phi)</t>
        </is>
      </c>
      <c r="F197" s="68" t="n">
        <v>14100</v>
      </c>
      <c r="G197" s="62" t="inlineStr">
        <is>
          <t>KHÔNG</t>
        </is>
      </c>
    </row>
    <row r="198">
      <c r="A198" s="52" t="inlineStr">
        <is>
          <t>SA</t>
        </is>
      </c>
      <c r="B198" s="53" t="inlineStr">
        <is>
          <t>Saudi Arabia</t>
        </is>
      </c>
      <c r="C198" s="53" t="inlineStr">
        <is>
          <t>SA - Saudi Arabia</t>
        </is>
      </c>
      <c r="D198" s="52" t="n">
        <v>7</v>
      </c>
      <c r="E198" s="53" t="inlineStr">
        <is>
          <t>ISMEA (Trung Đông &amp; Châu Phi)</t>
        </is>
      </c>
      <c r="F198" s="57" t="n">
        <v>14100</v>
      </c>
      <c r="G198" s="52" t="inlineStr">
        <is>
          <t>KHÔNG</t>
        </is>
      </c>
    </row>
    <row r="199">
      <c r="A199" s="62" t="inlineStr">
        <is>
          <t>SB</t>
        </is>
      </c>
      <c r="B199" s="84" t="inlineStr">
        <is>
          <t>Solomon Islands</t>
        </is>
      </c>
      <c r="C199" s="84" t="inlineStr">
        <is>
          <t>SB - Solomon Islands</t>
        </is>
      </c>
      <c r="D199" s="62" t="n">
        <v>10</v>
      </c>
      <c r="E199" s="84" t="inlineStr">
        <is>
          <t>Phần còn lại của thế giới</t>
        </is>
      </c>
      <c r="F199" s="68" t="n">
        <v>19975</v>
      </c>
      <c r="G199" s="62" t="inlineStr">
        <is>
          <t>KHÔNG</t>
        </is>
      </c>
    </row>
    <row r="200">
      <c r="A200" s="52" t="inlineStr">
        <is>
          <t>SC</t>
        </is>
      </c>
      <c r="B200" s="53" t="inlineStr">
        <is>
          <t>Seychelles</t>
        </is>
      </c>
      <c r="C200" s="53" t="inlineStr">
        <is>
          <t>SC - Seychelles</t>
        </is>
      </c>
      <c r="D200" s="52" t="n">
        <v>9</v>
      </c>
      <c r="E200" s="53" t="inlineStr">
        <is>
          <t>ISMEA (Trung Đông &amp; Châu Phi)</t>
        </is>
      </c>
      <c r="F200" s="57" t="n">
        <v>14100</v>
      </c>
      <c r="G200" s="52" t="inlineStr">
        <is>
          <t>KHÔNG</t>
        </is>
      </c>
    </row>
    <row r="201">
      <c r="A201" s="62" t="inlineStr">
        <is>
          <t>SE</t>
        </is>
      </c>
      <c r="B201" s="84" t="inlineStr">
        <is>
          <t>Sweden*</t>
        </is>
      </c>
      <c r="C201" s="84" t="inlineStr">
        <is>
          <t>SE - Sweden*</t>
        </is>
      </c>
      <c r="D201" s="62" t="n">
        <v>6</v>
      </c>
      <c r="E201" s="84" t="inlineStr">
        <is>
          <t>Châu Âu (Europe)</t>
        </is>
      </c>
      <c r="F201" s="68" t="n">
        <v>14100</v>
      </c>
      <c r="G201" s="62" t="inlineStr">
        <is>
          <t>KHÔNG</t>
        </is>
      </c>
    </row>
    <row r="202">
      <c r="A202" s="52" t="inlineStr">
        <is>
          <t>SF</t>
        </is>
      </c>
      <c r="B202" s="53" t="inlineStr">
        <is>
          <t>Scotland (United Kingdom)*</t>
        </is>
      </c>
      <c r="C202" s="53" t="inlineStr">
        <is>
          <t>SF - Scotland (United Kingdom)*</t>
        </is>
      </c>
      <c r="D202" s="52" t="n">
        <v>6</v>
      </c>
      <c r="E202" s="53" t="inlineStr">
        <is>
          <t>Phần còn lại của thế giới</t>
        </is>
      </c>
      <c r="F202" s="57" t="n">
        <v>19975</v>
      </c>
      <c r="G202" s="52" t="inlineStr">
        <is>
          <t>KHÔNG</t>
        </is>
      </c>
    </row>
    <row r="203">
      <c r="A203" s="62" t="inlineStr">
        <is>
          <t>SI</t>
        </is>
      </c>
      <c r="B203" s="84" t="inlineStr">
        <is>
          <t>Slovenia</t>
        </is>
      </c>
      <c r="C203" s="84" t="inlineStr">
        <is>
          <t>SI - Slovenia</t>
        </is>
      </c>
      <c r="D203" s="62" t="n">
        <v>7</v>
      </c>
      <c r="E203" s="84" t="inlineStr">
        <is>
          <t>Châu Âu (Europe)</t>
        </is>
      </c>
      <c r="F203" s="68" t="n">
        <v>14100</v>
      </c>
      <c r="G203" s="62" t="inlineStr">
        <is>
          <t>KHÔNG</t>
        </is>
      </c>
    </row>
    <row r="204">
      <c r="A204" s="52" t="inlineStr">
        <is>
          <t>SK</t>
        </is>
      </c>
      <c r="B204" s="53" t="inlineStr">
        <is>
          <t>Slovakia</t>
        </is>
      </c>
      <c r="C204" s="53" t="inlineStr">
        <is>
          <t>SK - Slovakia</t>
        </is>
      </c>
      <c r="D204" s="52" t="n">
        <v>7</v>
      </c>
      <c r="E204" s="53" t="inlineStr">
        <is>
          <t>Châu Âu (Europe)</t>
        </is>
      </c>
      <c r="F204" s="57" t="n">
        <v>14100</v>
      </c>
      <c r="G204" s="52" t="inlineStr">
        <is>
          <t>KHÔNG</t>
        </is>
      </c>
    </row>
    <row r="205">
      <c r="A205" s="62" t="inlineStr">
        <is>
          <t>SL</t>
        </is>
      </c>
      <c r="B205" s="84" t="inlineStr">
        <is>
          <t>Sierra Leone</t>
        </is>
      </c>
      <c r="C205" s="84" t="inlineStr">
        <is>
          <t>SL - Sierra Leone</t>
        </is>
      </c>
      <c r="D205" s="62" t="n">
        <v>9</v>
      </c>
      <c r="E205" s="84" t="inlineStr">
        <is>
          <t>ISMEA (Trung Đông &amp; Châu Phi)</t>
        </is>
      </c>
      <c r="F205" s="68" t="n">
        <v>14100</v>
      </c>
      <c r="G205" s="62" t="inlineStr">
        <is>
          <t>KHÔNG</t>
        </is>
      </c>
    </row>
    <row r="206">
      <c r="A206" s="52" t="inlineStr">
        <is>
          <t>SM</t>
        </is>
      </c>
      <c r="B206" s="53" t="inlineStr">
        <is>
          <t>San Marino</t>
        </is>
      </c>
      <c r="C206" s="53" t="inlineStr">
        <is>
          <t>SM - San Marino</t>
        </is>
      </c>
      <c r="D206" s="52" t="n">
        <v>6</v>
      </c>
      <c r="E206" s="53" t="inlineStr">
        <is>
          <t>Châu Âu (Europe)</t>
        </is>
      </c>
      <c r="F206" s="57" t="n">
        <v>14100</v>
      </c>
      <c r="G206" s="52" t="inlineStr">
        <is>
          <t>KHÔNG</t>
        </is>
      </c>
    </row>
    <row r="207">
      <c r="A207" s="62" t="inlineStr">
        <is>
          <t>SN</t>
        </is>
      </c>
      <c r="B207" s="84" t="inlineStr">
        <is>
          <t>Senegal</t>
        </is>
      </c>
      <c r="C207" s="84" t="inlineStr">
        <is>
          <t>SN - Senegal</t>
        </is>
      </c>
      <c r="D207" s="62" t="n">
        <v>9</v>
      </c>
      <c r="E207" s="84" t="inlineStr">
        <is>
          <t>ISMEA (Trung Đông &amp; Châu Phi)</t>
        </is>
      </c>
      <c r="F207" s="68" t="n">
        <v>14100</v>
      </c>
      <c r="G207" s="62" t="inlineStr">
        <is>
          <t>KHÔNG</t>
        </is>
      </c>
    </row>
    <row r="208">
      <c r="A208" s="52" t="inlineStr">
        <is>
          <t>SP</t>
        </is>
      </c>
      <c r="B208" s="53" t="inlineStr">
        <is>
          <t>Saipan (Northern Mariana Islands)*</t>
        </is>
      </c>
      <c r="C208" s="53" t="inlineStr">
        <is>
          <t>SP - Saipan (Northern Mariana Islands)*</t>
        </is>
      </c>
      <c r="D208" s="52" t="n">
        <v>9</v>
      </c>
      <c r="E208" s="53" t="inlineStr">
        <is>
          <t>Phần còn lại của thế giới</t>
        </is>
      </c>
      <c r="F208" s="57" t="n">
        <v>19975</v>
      </c>
      <c r="G208" s="52" t="inlineStr">
        <is>
          <t>KHÔNG</t>
        </is>
      </c>
    </row>
    <row r="209">
      <c r="A209" s="62" t="inlineStr">
        <is>
          <t>SR</t>
        </is>
      </c>
      <c r="B209" s="84" t="inlineStr">
        <is>
          <t>Suriname</t>
        </is>
      </c>
      <c r="C209" s="84" t="inlineStr">
        <is>
          <t>SR - Suriname</t>
        </is>
      </c>
      <c r="D209" s="62" t="n">
        <v>8</v>
      </c>
      <c r="E209" s="84" t="inlineStr">
        <is>
          <t>Hoa Kỳ &amp; Châu Mỹ</t>
        </is>
      </c>
      <c r="F209" s="68" t="n">
        <v>19975</v>
      </c>
      <c r="G209" s="62" t="inlineStr">
        <is>
          <t>KHÔNG</t>
        </is>
      </c>
    </row>
    <row r="210">
      <c r="A210" s="52" t="inlineStr">
        <is>
          <t>ST</t>
        </is>
      </c>
      <c r="B210" s="53" t="inlineStr">
        <is>
          <t>Sao Tome and Principe</t>
        </is>
      </c>
      <c r="C210" s="53" t="inlineStr">
        <is>
          <t>ST - Sao Tome and Principe</t>
        </is>
      </c>
      <c r="D210" s="52" t="n">
        <v>10</v>
      </c>
      <c r="E210" s="53" t="inlineStr">
        <is>
          <t>Phần còn lại của thế giới</t>
        </is>
      </c>
      <c r="F210" s="57" t="n">
        <v>19975</v>
      </c>
      <c r="G210" s="52" t="inlineStr">
        <is>
          <t>KHÔNG</t>
        </is>
      </c>
    </row>
    <row r="211">
      <c r="A211" s="62" t="inlineStr">
        <is>
          <t>SV</t>
        </is>
      </c>
      <c r="B211" s="84" t="inlineStr">
        <is>
          <t>El Salvador*</t>
        </is>
      </c>
      <c r="C211" s="84" t="inlineStr">
        <is>
          <t>SV - El Salvador*</t>
        </is>
      </c>
      <c r="D211" s="62" t="n">
        <v>8</v>
      </c>
      <c r="E211" s="84" t="inlineStr">
        <is>
          <t>Hoa Kỳ &amp; Châu Mỹ</t>
        </is>
      </c>
      <c r="F211" s="68" t="n">
        <v>19975</v>
      </c>
      <c r="G211" s="62" t="inlineStr">
        <is>
          <t>KHÔNG</t>
        </is>
      </c>
    </row>
    <row r="212">
      <c r="A212" s="52" t="inlineStr">
        <is>
          <t>SW</t>
        </is>
      </c>
      <c r="B212" s="53" t="inlineStr">
        <is>
          <t>St. Christopher (St. Kitts)</t>
        </is>
      </c>
      <c r="C212" s="53" t="inlineStr">
        <is>
          <t>SW - St. Christopher (St. Kitts)</t>
        </is>
      </c>
      <c r="D212" s="52" t="n">
        <v>8</v>
      </c>
      <c r="E212" s="53" t="inlineStr">
        <is>
          <t>Phần còn lại của thế giới</t>
        </is>
      </c>
      <c r="F212" s="57" t="n">
        <v>19975</v>
      </c>
      <c r="G212" s="52" t="inlineStr">
        <is>
          <t>KHÔNG</t>
        </is>
      </c>
    </row>
    <row r="213">
      <c r="A213" s="62" t="inlineStr">
        <is>
          <t>SX</t>
        </is>
      </c>
      <c r="B213" s="84" t="inlineStr">
        <is>
          <t>St. Maarten, St. Martin</t>
        </is>
      </c>
      <c r="C213" s="84" t="inlineStr">
        <is>
          <t>SX - St. Maarten, St. Martin</t>
        </is>
      </c>
      <c r="D213" s="62" t="n">
        <v>9</v>
      </c>
      <c r="E213" s="84" t="inlineStr">
        <is>
          <t>Hoa Kỳ &amp; Châu Mỹ</t>
        </is>
      </c>
      <c r="F213" s="68" t="n">
        <v>19975</v>
      </c>
      <c r="G213" s="62" t="inlineStr">
        <is>
          <t>KHÔNG</t>
        </is>
      </c>
    </row>
    <row r="214">
      <c r="A214" s="52" t="inlineStr">
        <is>
          <t>SZ</t>
        </is>
      </c>
      <c r="B214" s="53" t="inlineStr">
        <is>
          <t>Swaziland</t>
        </is>
      </c>
      <c r="C214" s="53" t="inlineStr">
        <is>
          <t>SZ - Swaziland</t>
        </is>
      </c>
      <c r="D214" s="52" t="n">
        <v>9</v>
      </c>
      <c r="E214" s="53" t="inlineStr">
        <is>
          <t>ISMEA (Trung Đông &amp; Châu Phi)</t>
        </is>
      </c>
      <c r="F214" s="57" t="n">
        <v>14100</v>
      </c>
      <c r="G214" s="52" t="inlineStr">
        <is>
          <t>KHÔNG</t>
        </is>
      </c>
    </row>
    <row r="215">
      <c r="A215" s="62" t="inlineStr">
        <is>
          <t>TA</t>
        </is>
      </c>
      <c r="B215" s="84" t="inlineStr">
        <is>
          <t>Tahiti (French Polynesia)</t>
        </is>
      </c>
      <c r="C215" s="84" t="inlineStr">
        <is>
          <t>TA - Tahiti (French Polynesia)</t>
        </is>
      </c>
      <c r="D215" s="62" t="n">
        <v>10</v>
      </c>
      <c r="E215" s="84" t="inlineStr">
        <is>
          <t>Phần còn lại của thế giới</t>
        </is>
      </c>
      <c r="F215" s="68" t="n">
        <v>19975</v>
      </c>
      <c r="G215" s="62" t="inlineStr">
        <is>
          <t>KHÔNG</t>
        </is>
      </c>
    </row>
    <row r="216">
      <c r="A216" s="52" t="inlineStr">
        <is>
          <t>TC</t>
        </is>
      </c>
      <c r="B216" s="53" t="inlineStr">
        <is>
          <t>Turks &amp; Caicos Islands</t>
        </is>
      </c>
      <c r="C216" s="53" t="inlineStr">
        <is>
          <t>TC - Turks &amp; Caicos Islands</t>
        </is>
      </c>
      <c r="D216" s="52" t="n">
        <v>8</v>
      </c>
      <c r="E216" s="53" t="inlineStr">
        <is>
          <t>Hoa Kỳ &amp; Châu Mỹ</t>
        </is>
      </c>
      <c r="F216" s="57" t="n">
        <v>19975</v>
      </c>
      <c r="G216" s="52" t="inlineStr">
        <is>
          <t>KHÔNG</t>
        </is>
      </c>
    </row>
    <row r="217">
      <c r="A217" s="62" t="inlineStr">
        <is>
          <t>TD</t>
        </is>
      </c>
      <c r="B217" s="84" t="inlineStr">
        <is>
          <t>Chad</t>
        </is>
      </c>
      <c r="C217" s="84" t="inlineStr">
        <is>
          <t>TD - Chad</t>
        </is>
      </c>
      <c r="D217" s="62" t="n">
        <v>9</v>
      </c>
      <c r="E217" s="84" t="inlineStr">
        <is>
          <t>ISMEA (Trung Đông &amp; Châu Phi)</t>
        </is>
      </c>
      <c r="F217" s="68" t="n">
        <v>14100</v>
      </c>
      <c r="G217" s="62" t="inlineStr">
        <is>
          <t>KHÔNG</t>
        </is>
      </c>
    </row>
    <row r="218">
      <c r="A218" s="52" t="inlineStr">
        <is>
          <t>TG</t>
        </is>
      </c>
      <c r="B218" s="53" t="inlineStr">
        <is>
          <t>Togo</t>
        </is>
      </c>
      <c r="C218" s="53" t="inlineStr">
        <is>
          <t>TG - Togo</t>
        </is>
      </c>
      <c r="D218" s="52" t="n">
        <v>9</v>
      </c>
      <c r="E218" s="53" t="inlineStr">
        <is>
          <t>ISMEA (Trung Đông &amp; Châu Phi)</t>
        </is>
      </c>
      <c r="F218" s="57" t="n">
        <v>14100</v>
      </c>
      <c r="G218" s="52" t="inlineStr">
        <is>
          <t>KHÔNG</t>
        </is>
      </c>
    </row>
    <row r="219">
      <c r="A219" s="62" t="inlineStr">
        <is>
          <t>TH</t>
        </is>
      </c>
      <c r="B219" s="84" t="inlineStr">
        <is>
          <t>Thailand*#</t>
        </is>
      </c>
      <c r="C219" s="84" t="inlineStr">
        <is>
          <t>TH - Thailand*#</t>
        </is>
      </c>
      <c r="D219" s="62" t="n">
        <v>1</v>
      </c>
      <c r="E219" s="84" t="inlineStr">
        <is>
          <t>Châu Á Thái Bình Dương (APAC)</t>
        </is>
      </c>
      <c r="F219" s="68" t="n">
        <v>1175</v>
      </c>
      <c r="G219" s="62" t="inlineStr">
        <is>
          <t>KHÔNG</t>
        </is>
      </c>
    </row>
    <row r="220">
      <c r="A220" s="52" t="inlineStr">
        <is>
          <t>TI</t>
        </is>
      </c>
      <c r="B220" s="53" t="inlineStr">
        <is>
          <t>Tinian (Northern Mariana Islands)*</t>
        </is>
      </c>
      <c r="C220" s="53" t="inlineStr">
        <is>
          <t>TI - Tinian (Northern Mariana Islands)*</t>
        </is>
      </c>
      <c r="D220" s="52" t="n">
        <v>9</v>
      </c>
      <c r="E220" s="53" t="inlineStr">
        <is>
          <t>Phần còn lại của thế giới</t>
        </is>
      </c>
      <c r="F220" s="57" t="n">
        <v>19975</v>
      </c>
      <c r="G220" s="52" t="inlineStr">
        <is>
          <t>KHÔNG</t>
        </is>
      </c>
    </row>
    <row r="221">
      <c r="A221" s="62" t="inlineStr">
        <is>
          <t>TJ</t>
        </is>
      </c>
      <c r="B221" s="84" t="inlineStr">
        <is>
          <t>Tajikistan</t>
        </is>
      </c>
      <c r="C221" s="84" t="inlineStr">
        <is>
          <t>TJ - Tajikistan</t>
        </is>
      </c>
      <c r="D221" s="62" t="n">
        <v>10</v>
      </c>
      <c r="E221" s="84" t="inlineStr">
        <is>
          <t>Phần còn lại của thế giới</t>
        </is>
      </c>
      <c r="F221" s="68" t="n">
        <v>19975</v>
      </c>
      <c r="G221" s="62" t="inlineStr">
        <is>
          <t>KHÔNG</t>
        </is>
      </c>
    </row>
    <row r="222">
      <c r="A222" s="52" t="inlineStr">
        <is>
          <t>TL</t>
        </is>
      </c>
      <c r="B222" s="53" t="inlineStr">
        <is>
          <t>Timor-Leste</t>
        </is>
      </c>
      <c r="C222" s="53" t="inlineStr">
        <is>
          <t>TL - Timor-Leste</t>
        </is>
      </c>
      <c r="D222" s="52" t="n">
        <v>10</v>
      </c>
      <c r="E222" s="53" t="inlineStr">
        <is>
          <t>Phần còn lại của thế giới</t>
        </is>
      </c>
      <c r="F222" s="57" t="n">
        <v>19975</v>
      </c>
      <c r="G222" s="52" t="inlineStr">
        <is>
          <t>KHÔNG</t>
        </is>
      </c>
    </row>
    <row r="223">
      <c r="A223" s="62" t="inlineStr">
        <is>
          <t>TM</t>
        </is>
      </c>
      <c r="B223" s="84" t="inlineStr">
        <is>
          <t>Turkmenistan</t>
        </is>
      </c>
      <c r="C223" s="84" t="inlineStr">
        <is>
          <t>TM - Turkmenistan</t>
        </is>
      </c>
      <c r="D223" s="62" t="n">
        <v>9</v>
      </c>
      <c r="E223" s="84" t="inlineStr">
        <is>
          <t>ISMEA (Trung Đông &amp; Châu Phi)</t>
        </is>
      </c>
      <c r="F223" s="68" t="n">
        <v>14100</v>
      </c>
      <c r="G223" s="62" t="inlineStr">
        <is>
          <t>KHÔNG</t>
        </is>
      </c>
    </row>
    <row r="224">
      <c r="A224" s="52" t="inlineStr">
        <is>
          <t>TN</t>
        </is>
      </c>
      <c r="B224" s="53" t="inlineStr">
        <is>
          <t>Tunisia</t>
        </is>
      </c>
      <c r="C224" s="53" t="inlineStr">
        <is>
          <t>TN - Tunisia</t>
        </is>
      </c>
      <c r="D224" s="52" t="n">
        <v>9</v>
      </c>
      <c r="E224" s="53" t="inlineStr">
        <is>
          <t>ISMEA (Trung Đông &amp; Châu Phi)</t>
        </is>
      </c>
      <c r="F224" s="57" t="n">
        <v>14100</v>
      </c>
      <c r="G224" s="52" t="inlineStr">
        <is>
          <t>KHÔNG</t>
        </is>
      </c>
    </row>
    <row r="225">
      <c r="A225" s="62" t="inlineStr">
        <is>
          <t>TO</t>
        </is>
      </c>
      <c r="B225" s="84" t="inlineStr">
        <is>
          <t>Tonga</t>
        </is>
      </c>
      <c r="C225" s="84" t="inlineStr">
        <is>
          <t>TO - Tonga</t>
        </is>
      </c>
      <c r="D225" s="62" t="n">
        <v>10</v>
      </c>
      <c r="E225" s="84" t="inlineStr">
        <is>
          <t>Phần còn lại của thế giới</t>
        </is>
      </c>
      <c r="F225" s="68" t="n">
        <v>19975</v>
      </c>
      <c r="G225" s="62" t="inlineStr">
        <is>
          <t>KHÔNG</t>
        </is>
      </c>
    </row>
    <row r="226">
      <c r="A226" s="52" t="inlineStr">
        <is>
          <t>TR</t>
        </is>
      </c>
      <c r="B226" s="53" t="inlineStr">
        <is>
          <t>Turkey</t>
        </is>
      </c>
      <c r="C226" s="53" t="inlineStr">
        <is>
          <t>TR - Turkey</t>
        </is>
      </c>
      <c r="D226" s="52" t="n">
        <v>7</v>
      </c>
      <c r="E226" s="53" t="inlineStr">
        <is>
          <t>Châu Âu (Europe)</t>
        </is>
      </c>
      <c r="F226" s="57" t="n">
        <v>14100</v>
      </c>
      <c r="G226" s="52" t="inlineStr">
        <is>
          <t>KHÔNG</t>
        </is>
      </c>
    </row>
    <row r="227">
      <c r="A227" s="62" t="inlineStr">
        <is>
          <t>TT</t>
        </is>
      </c>
      <c r="B227" s="84" t="inlineStr">
        <is>
          <t>Trinidad &amp; Tobago*</t>
        </is>
      </c>
      <c r="C227" s="84" t="inlineStr">
        <is>
          <t>TT - Trinidad &amp; Tobago*</t>
        </is>
      </c>
      <c r="D227" s="62" t="n">
        <v>8</v>
      </c>
      <c r="E227" s="84" t="inlineStr">
        <is>
          <t>Hoa Kỳ &amp; Châu Mỹ</t>
        </is>
      </c>
      <c r="F227" s="68" t="n">
        <v>19975</v>
      </c>
      <c r="G227" s="62" t="inlineStr">
        <is>
          <t>KHÔNG</t>
        </is>
      </c>
    </row>
    <row r="228">
      <c r="A228" s="52" t="inlineStr">
        <is>
          <t>TU</t>
        </is>
      </c>
      <c r="B228" s="53" t="inlineStr">
        <is>
          <t>Truk (Micronesia, Federated States of)</t>
        </is>
      </c>
      <c r="C228" s="53" t="inlineStr">
        <is>
          <t>TU - Truk (Micronesia, Federated States of)</t>
        </is>
      </c>
      <c r="D228" s="52" t="n">
        <v>10</v>
      </c>
      <c r="E228" s="53" t="inlineStr">
        <is>
          <t>Phần còn lại của thế giới</t>
        </is>
      </c>
      <c r="F228" s="57" t="n">
        <v>19975</v>
      </c>
      <c r="G228" s="52" t="inlineStr">
        <is>
          <t>KHÔNG</t>
        </is>
      </c>
    </row>
    <row r="229">
      <c r="A229" s="62" t="inlineStr">
        <is>
          <t>TV</t>
        </is>
      </c>
      <c r="B229" s="84" t="inlineStr">
        <is>
          <t>Tuvalu</t>
        </is>
      </c>
      <c r="C229" s="84" t="inlineStr">
        <is>
          <t>TV - Tuvalu</t>
        </is>
      </c>
      <c r="D229" s="62" t="n">
        <v>10</v>
      </c>
      <c r="E229" s="84" t="inlineStr">
        <is>
          <t>Phần còn lại của thế giới</t>
        </is>
      </c>
      <c r="F229" s="68" t="n">
        <v>19975</v>
      </c>
      <c r="G229" s="62" t="inlineStr">
        <is>
          <t>KHÔNG</t>
        </is>
      </c>
    </row>
    <row r="230">
      <c r="A230" s="52" t="inlineStr">
        <is>
          <t>TW</t>
        </is>
      </c>
      <c r="B230" s="53" t="inlineStr">
        <is>
          <t>Taiwan, China*#</t>
        </is>
      </c>
      <c r="C230" s="53" t="inlineStr">
        <is>
          <t>TW - Taiwan, China*#</t>
        </is>
      </c>
      <c r="D230" s="52" t="n">
        <v>3</v>
      </c>
      <c r="E230" s="53" t="inlineStr">
        <is>
          <t>Châu Á Thái Bình Dương (APAC)</t>
        </is>
      </c>
      <c r="F230" s="57" t="n">
        <v>1175</v>
      </c>
      <c r="G230" s="52" t="inlineStr">
        <is>
          <t>KHÔNG</t>
        </is>
      </c>
    </row>
    <row r="231">
      <c r="A231" s="62" t="inlineStr">
        <is>
          <t>TZ</t>
        </is>
      </c>
      <c r="B231" s="84" t="inlineStr">
        <is>
          <t>Tanzania</t>
        </is>
      </c>
      <c r="C231" s="84" t="inlineStr">
        <is>
          <t>TZ - Tanzania</t>
        </is>
      </c>
      <c r="D231" s="62" t="n">
        <v>9</v>
      </c>
      <c r="E231" s="84" t="inlineStr">
        <is>
          <t>ISMEA (Trung Đông &amp; Châu Phi)</t>
        </is>
      </c>
      <c r="F231" s="68" t="n">
        <v>14100</v>
      </c>
      <c r="G231" s="62" t="inlineStr">
        <is>
          <t>KHÔNG</t>
        </is>
      </c>
    </row>
    <row r="232">
      <c r="A232" s="52" t="inlineStr">
        <is>
          <t>UA</t>
        </is>
      </c>
      <c r="B232" s="53" t="inlineStr">
        <is>
          <t>Ukraine*</t>
        </is>
      </c>
      <c r="C232" s="53" t="inlineStr">
        <is>
          <t>UA - Ukraine*</t>
        </is>
      </c>
      <c r="D232" s="52" t="n">
        <v>7</v>
      </c>
      <c r="E232" s="53" t="inlineStr">
        <is>
          <t>Châu Âu (Europe)</t>
        </is>
      </c>
      <c r="F232" s="57" t="n">
        <v>14100</v>
      </c>
      <c r="G232" s="52" t="inlineStr">
        <is>
          <t>KHÔNG</t>
        </is>
      </c>
    </row>
    <row r="233">
      <c r="A233" s="62" t="inlineStr">
        <is>
          <t>UG</t>
        </is>
      </c>
      <c r="B233" s="84" t="inlineStr">
        <is>
          <t>Uganda</t>
        </is>
      </c>
      <c r="C233" s="84" t="inlineStr">
        <is>
          <t>UG - Uganda</t>
        </is>
      </c>
      <c r="D233" s="62" t="n">
        <v>9</v>
      </c>
      <c r="E233" s="84" t="inlineStr">
        <is>
          <t>ISMEA (Trung Đông &amp; Châu Phi)</t>
        </is>
      </c>
      <c r="F233" s="68" t="n">
        <v>14100</v>
      </c>
      <c r="G233" s="62" t="inlineStr">
        <is>
          <t>KHÔNG</t>
        </is>
      </c>
    </row>
    <row r="234">
      <c r="A234" s="52" t="inlineStr">
        <is>
          <t>UI</t>
        </is>
      </c>
      <c r="B234" s="53" t="inlineStr">
        <is>
          <t>Union Islands (St. Vincent &amp; the Grenadines)</t>
        </is>
      </c>
      <c r="C234" s="53" t="inlineStr">
        <is>
          <t>UI - Union Islands (St. Vincent &amp; the Grenadines)</t>
        </is>
      </c>
      <c r="D234" s="52" t="n">
        <v>8</v>
      </c>
      <c r="E234" s="53" t="inlineStr">
        <is>
          <t>Phần còn lại của thế giới</t>
        </is>
      </c>
      <c r="F234" s="57" t="n">
        <v>19975</v>
      </c>
      <c r="G234" s="52" t="inlineStr">
        <is>
          <t>KHÔNG</t>
        </is>
      </c>
    </row>
    <row r="235">
      <c r="A235" s="62" t="inlineStr">
        <is>
          <t>UV</t>
        </is>
      </c>
      <c r="B235" s="84" t="inlineStr">
        <is>
          <t>St. John (U.S. Virgin Islands)</t>
        </is>
      </c>
      <c r="C235" s="84" t="inlineStr">
        <is>
          <t>UV - St. John (U.S. Virgin Islands)</t>
        </is>
      </c>
      <c r="D235" s="62" t="n">
        <v>8</v>
      </c>
      <c r="E235" s="84" t="inlineStr">
        <is>
          <t>Phần còn lại của thế giới</t>
        </is>
      </c>
      <c r="F235" s="68" t="n">
        <v>19975</v>
      </c>
      <c r="G235" s="62" t="inlineStr">
        <is>
          <t>KHÔNG</t>
        </is>
      </c>
    </row>
    <row r="236">
      <c r="A236" s="52" t="inlineStr">
        <is>
          <t>UY</t>
        </is>
      </c>
      <c r="B236" s="53" t="inlineStr">
        <is>
          <t>Uruguay</t>
        </is>
      </c>
      <c r="C236" s="53" t="inlineStr">
        <is>
          <t>UY - Uruguay</t>
        </is>
      </c>
      <c r="D236" s="52" t="n">
        <v>8</v>
      </c>
      <c r="E236" s="53" t="inlineStr">
        <is>
          <t>Hoa Kỳ &amp; Châu Mỹ</t>
        </is>
      </c>
      <c r="F236" s="57" t="n">
        <v>19975</v>
      </c>
      <c r="G236" s="52" t="inlineStr">
        <is>
          <t>KHÔNG</t>
        </is>
      </c>
    </row>
    <row r="237">
      <c r="A237" s="62" t="inlineStr">
        <is>
          <t>UZ</t>
        </is>
      </c>
      <c r="B237" s="84" t="inlineStr">
        <is>
          <t>Uzbekistan</t>
        </is>
      </c>
      <c r="C237" s="84" t="inlineStr">
        <is>
          <t>UZ - Uzbekistan</t>
        </is>
      </c>
      <c r="D237" s="62" t="n">
        <v>9</v>
      </c>
      <c r="E237" s="84" t="inlineStr">
        <is>
          <t>ISMEA (Trung Đông &amp; Châu Phi)</t>
        </is>
      </c>
      <c r="F237" s="68" t="n">
        <v>14100</v>
      </c>
      <c r="G237" s="62" t="inlineStr">
        <is>
          <t>KHÔNG</t>
        </is>
      </c>
    </row>
    <row r="238">
      <c r="A238" s="52" t="inlineStr">
        <is>
          <t>VA</t>
        </is>
      </c>
      <c r="B238" s="53" t="inlineStr">
        <is>
          <t>Vatican City (Italy)*</t>
        </is>
      </c>
      <c r="C238" s="53" t="inlineStr">
        <is>
          <t>VA - Vatican City (Italy)*</t>
        </is>
      </c>
      <c r="D238" s="52" t="n">
        <v>6</v>
      </c>
      <c r="E238" s="53" t="inlineStr">
        <is>
          <t>Phần còn lại của thế giới</t>
        </is>
      </c>
      <c r="F238" s="57" t="n">
        <v>19975</v>
      </c>
      <c r="G238" s="52" t="inlineStr">
        <is>
          <t>KHÔNG</t>
        </is>
      </c>
    </row>
    <row r="239">
      <c r="A239" s="62" t="inlineStr">
        <is>
          <t>VC</t>
        </is>
      </c>
      <c r="B239" s="84" t="inlineStr">
        <is>
          <t>St. Vincent &amp; the Grenadines</t>
        </is>
      </c>
      <c r="C239" s="84" t="inlineStr">
        <is>
          <t>VC - St. Vincent &amp; the Grenadines</t>
        </is>
      </c>
      <c r="D239" s="62" t="n">
        <v>8</v>
      </c>
      <c r="E239" s="84" t="inlineStr">
        <is>
          <t>Hoa Kỳ &amp; Châu Mỹ</t>
        </is>
      </c>
      <c r="F239" s="68" t="n">
        <v>19975</v>
      </c>
      <c r="G239" s="62" t="inlineStr">
        <is>
          <t>KHÔNG</t>
        </is>
      </c>
    </row>
    <row r="240">
      <c r="A240" s="52" t="inlineStr">
        <is>
          <t>VE</t>
        </is>
      </c>
      <c r="B240" s="53" t="inlineStr">
        <is>
          <t>Venezuela*</t>
        </is>
      </c>
      <c r="C240" s="53" t="inlineStr">
        <is>
          <t>VE - Venezuela*</t>
        </is>
      </c>
      <c r="D240" s="52" t="n">
        <v>8</v>
      </c>
      <c r="E240" s="53" t="inlineStr">
        <is>
          <t>Hoa Kỳ &amp; Châu Mỹ</t>
        </is>
      </c>
      <c r="F240" s="57" t="n">
        <v>19975</v>
      </c>
      <c r="G240" s="52" t="inlineStr">
        <is>
          <t>KHÔNG</t>
        </is>
      </c>
    </row>
    <row r="241">
      <c r="A241" s="62" t="inlineStr">
        <is>
          <t>VG</t>
        </is>
      </c>
      <c r="B241" s="84" t="inlineStr">
        <is>
          <t>British Virgin Islands</t>
        </is>
      </c>
      <c r="C241" s="84" t="inlineStr">
        <is>
          <t>VG - British Virgin Islands</t>
        </is>
      </c>
      <c r="D241" s="62" t="n">
        <v>8</v>
      </c>
      <c r="E241" s="84" t="inlineStr">
        <is>
          <t>Hoa Kỳ &amp; Châu Mỹ</t>
        </is>
      </c>
      <c r="F241" s="68" t="n">
        <v>19975</v>
      </c>
      <c r="G241" s="62" t="inlineStr">
        <is>
          <t>KHÔNG</t>
        </is>
      </c>
    </row>
    <row r="242">
      <c r="A242" s="52" t="inlineStr">
        <is>
          <t>VI</t>
        </is>
      </c>
      <c r="B242" s="53" t="inlineStr">
        <is>
          <t>U.S. Virgin Islands</t>
        </is>
      </c>
      <c r="C242" s="53" t="inlineStr">
        <is>
          <t>VI - U.S. Virgin Islands</t>
        </is>
      </c>
      <c r="D242" s="52" t="n">
        <v>8</v>
      </c>
      <c r="E242" s="53" t="inlineStr">
        <is>
          <t>Hoa Kỳ &amp; Châu Mỹ</t>
        </is>
      </c>
      <c r="F242" s="57" t="n">
        <v>19975</v>
      </c>
      <c r="G242" s="52" t="inlineStr">
        <is>
          <t>KHÔNG</t>
        </is>
      </c>
    </row>
    <row r="243">
      <c r="A243" s="62" t="inlineStr">
        <is>
          <t>VL</t>
        </is>
      </c>
      <c r="B243" s="84" t="inlineStr">
        <is>
          <t>St. Thomas (U.S. Virgin Islands)</t>
        </is>
      </c>
      <c r="C243" s="84" t="inlineStr">
        <is>
          <t>VL - St. Thomas (U.S. Virgin Islands)</t>
        </is>
      </c>
      <c r="D243" s="62" t="n">
        <v>8</v>
      </c>
      <c r="E243" s="84" t="inlineStr">
        <is>
          <t>Phần còn lại của thế giới</t>
        </is>
      </c>
      <c r="F243" s="68" t="n">
        <v>19975</v>
      </c>
      <c r="G243" s="62" t="inlineStr">
        <is>
          <t>KHÔNG</t>
        </is>
      </c>
    </row>
    <row r="244">
      <c r="A244" s="52" t="inlineStr">
        <is>
          <t>VU</t>
        </is>
      </c>
      <c r="B244" s="53" t="inlineStr">
        <is>
          <t>Vanuatu</t>
        </is>
      </c>
      <c r="C244" s="53" t="inlineStr">
        <is>
          <t>VU - Vanuatu</t>
        </is>
      </c>
      <c r="D244" s="52" t="n">
        <v>10</v>
      </c>
      <c r="E244" s="53" t="inlineStr">
        <is>
          <t>Phần còn lại của thế giới</t>
        </is>
      </c>
      <c r="F244" s="57" t="n">
        <v>19975</v>
      </c>
      <c r="G244" s="52" t="inlineStr">
        <is>
          <t>KHÔNG</t>
        </is>
      </c>
    </row>
    <row r="245">
      <c r="A245" s="62" t="inlineStr">
        <is>
          <t>WF</t>
        </is>
      </c>
      <c r="B245" s="84" t="inlineStr">
        <is>
          <t>Wallis &amp; Futuna Islands</t>
        </is>
      </c>
      <c r="C245" s="84" t="inlineStr">
        <is>
          <t>WF - Wallis &amp; Futuna Islands</t>
        </is>
      </c>
      <c r="D245" s="62" t="n">
        <v>10</v>
      </c>
      <c r="E245" s="84" t="inlineStr">
        <is>
          <t>Phần còn lại của thế giới</t>
        </is>
      </c>
      <c r="F245" s="68" t="n">
        <v>19975</v>
      </c>
      <c r="G245" s="62" t="inlineStr">
        <is>
          <t>KHÔNG</t>
        </is>
      </c>
    </row>
    <row r="246">
      <c r="A246" s="52" t="inlineStr">
        <is>
          <t>WL</t>
        </is>
      </c>
      <c r="B246" s="53" t="inlineStr">
        <is>
          <t>Wales (United Kingdom)*</t>
        </is>
      </c>
      <c r="C246" s="53" t="inlineStr">
        <is>
          <t>WL - Wales (United Kingdom)*</t>
        </is>
      </c>
      <c r="D246" s="52" t="n">
        <v>6</v>
      </c>
      <c r="E246" s="53" t="inlineStr">
        <is>
          <t>Phần còn lại của thế giới</t>
        </is>
      </c>
      <c r="F246" s="57" t="n">
        <v>19975</v>
      </c>
      <c r="G246" s="52" t="inlineStr">
        <is>
          <t>KHÔNG</t>
        </is>
      </c>
    </row>
    <row r="247">
      <c r="A247" s="62" t="inlineStr">
        <is>
          <t>WS</t>
        </is>
      </c>
      <c r="B247" s="84" t="inlineStr">
        <is>
          <t>Samoa</t>
        </is>
      </c>
      <c r="C247" s="84" t="inlineStr">
        <is>
          <t>WS - Samoa</t>
        </is>
      </c>
      <c r="D247" s="62" t="n">
        <v>9</v>
      </c>
      <c r="E247" s="84" t="inlineStr">
        <is>
          <t>Châu Á Thái Bình Dương (APAC)</t>
        </is>
      </c>
      <c r="F247" s="68" t="n">
        <v>1175</v>
      </c>
      <c r="G247" s="62" t="inlineStr">
        <is>
          <t>KHÔNG</t>
        </is>
      </c>
    </row>
    <row r="248">
      <c r="A248" s="52" t="inlineStr">
        <is>
          <t>YA</t>
        </is>
      </c>
      <c r="B248" s="53" t="inlineStr">
        <is>
          <t>Yap (Micronesia, Federated States of)</t>
        </is>
      </c>
      <c r="C248" s="53" t="inlineStr">
        <is>
          <t>YA - Yap (Micronesia, Federated States of)</t>
        </is>
      </c>
      <c r="D248" s="52" t="n">
        <v>10</v>
      </c>
      <c r="E248" s="53" t="inlineStr">
        <is>
          <t>Phần còn lại của thế giới</t>
        </is>
      </c>
      <c r="F248" s="57" t="n">
        <v>19975</v>
      </c>
      <c r="G248" s="52" t="inlineStr">
        <is>
          <t>KHÔNG</t>
        </is>
      </c>
    </row>
    <row r="249">
      <c r="A249" s="62" t="inlineStr">
        <is>
          <t>YE</t>
        </is>
      </c>
      <c r="B249" s="84" t="inlineStr">
        <is>
          <t>Yemen, Republic of</t>
        </is>
      </c>
      <c r="C249" s="84" t="inlineStr">
        <is>
          <t>YE - Yemen, Republic of</t>
        </is>
      </c>
      <c r="D249" s="62" t="n">
        <v>10</v>
      </c>
      <c r="E249" s="84" t="inlineStr">
        <is>
          <t>ISMEA (Trung Đông &amp; Châu Phi)</t>
        </is>
      </c>
      <c r="F249" s="68" t="n">
        <v>14100</v>
      </c>
      <c r="G249" s="62" t="inlineStr">
        <is>
          <t>KHÔNG</t>
        </is>
      </c>
    </row>
    <row r="250">
      <c r="A250" s="52" t="inlineStr">
        <is>
          <t>YT</t>
        </is>
      </c>
      <c r="B250" s="53" t="inlineStr">
        <is>
          <t>Mayotte</t>
        </is>
      </c>
      <c r="C250" s="53" t="inlineStr">
        <is>
          <t>YT - Mayotte</t>
        </is>
      </c>
      <c r="D250" s="52" t="n">
        <v>9</v>
      </c>
      <c r="E250" s="53" t="inlineStr">
        <is>
          <t>ISMEA (Trung Đông &amp; Châu Phi)</t>
        </is>
      </c>
      <c r="F250" s="57" t="n">
        <v>14100</v>
      </c>
      <c r="G250" s="52" t="inlineStr">
        <is>
          <t>KHÔNG</t>
        </is>
      </c>
    </row>
    <row r="251">
      <c r="A251" s="62" t="inlineStr">
        <is>
          <t>ZA</t>
        </is>
      </c>
      <c r="B251" s="84" t="inlineStr">
        <is>
          <t>South Africa*</t>
        </is>
      </c>
      <c r="C251" s="84" t="inlineStr">
        <is>
          <t>ZA - South Africa*</t>
        </is>
      </c>
      <c r="D251" s="62" t="n">
        <v>9</v>
      </c>
      <c r="E251" s="84" t="inlineStr">
        <is>
          <t>ISMEA (Trung Đông &amp; Châu Phi)</t>
        </is>
      </c>
      <c r="F251" s="68" t="n">
        <v>14100</v>
      </c>
      <c r="G251" s="62" t="inlineStr">
        <is>
          <t>KHÔNG</t>
        </is>
      </c>
    </row>
    <row r="252">
      <c r="A252" s="52" t="inlineStr">
        <is>
          <t>ZM</t>
        </is>
      </c>
      <c r="B252" s="53" t="inlineStr">
        <is>
          <t>Zambia</t>
        </is>
      </c>
      <c r="C252" s="53" t="inlineStr">
        <is>
          <t>ZM - Zambia</t>
        </is>
      </c>
      <c r="D252" s="52" t="n">
        <v>9</v>
      </c>
      <c r="E252" s="53" t="inlineStr">
        <is>
          <t>ISMEA (Trung Đông &amp; Châu Phi)</t>
        </is>
      </c>
      <c r="F252" s="57" t="n">
        <v>14100</v>
      </c>
      <c r="G252" s="52" t="inlineStr">
        <is>
          <t>KHÔNG</t>
        </is>
      </c>
    </row>
    <row r="253">
      <c r="A253" s="62" t="inlineStr">
        <is>
          <t>ZW</t>
        </is>
      </c>
      <c r="B253" s="84" t="inlineStr">
        <is>
          <t>Zimbabwe</t>
        </is>
      </c>
      <c r="C253" s="84" t="inlineStr">
        <is>
          <t>ZW - Zimbabwe</t>
        </is>
      </c>
      <c r="D253" s="62" t="n">
        <v>9</v>
      </c>
      <c r="E253" s="84" t="inlineStr">
        <is>
          <t>ISMEA (Trung Đông &amp; Châu Phi)</t>
        </is>
      </c>
      <c r="F253" s="68" t="n">
        <v>14100</v>
      </c>
      <c r="G253" s="62" t="inlineStr">
        <is>
          <t>KHÔNG</t>
        </is>
      </c>
    </row>
    <row r="254">
      <c r="A254" s="52" t="inlineStr">
        <is>
          <t>ZZ</t>
        </is>
      </c>
      <c r="B254" s="53" t="inlineStr">
        <is>
          <t>Tortola (British Virgin Islands)</t>
        </is>
      </c>
      <c r="C254" s="53" t="inlineStr">
        <is>
          <t>ZZ - Tortola (British Virgin Islands)</t>
        </is>
      </c>
      <c r="D254" s="52" t="n">
        <v>8</v>
      </c>
      <c r="E254" s="53" t="inlineStr">
        <is>
          <t>Phần còn lại của thế giới</t>
        </is>
      </c>
      <c r="F254" s="57" t="n">
        <v>19975</v>
      </c>
      <c r="G254" s="52" t="inlineStr">
        <is>
          <t>KHÔNG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8"/>
  <sheetViews>
    <sheetView showGridLines="1" workbookViewId="0">
      <selection activeCell="A1" sqref="A1"/>
    </sheetView>
  </sheetViews>
  <sheetFormatPr baseColWidth="8" defaultRowHeight="15"/>
  <cols>
    <col width="8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0" customWidth="1" min="10" max="10"/>
    <col width="21" customWidth="1" min="11" max="11"/>
  </cols>
  <sheetData>
    <row r="1">
      <c r="A1" s="1" t="inlineStr">
        <is>
          <t>BIỂU CƯỚC GỐC CHI TRẢ NHÀ CUNG CẤP VIETTEL POST (UPS SAVER EXPORT)</t>
        </is>
      </c>
    </row>
    <row r="2">
      <c r="A2" s="2" t="inlineStr">
        <is>
          <t>Giá Net chưa bao gồm Phụ phí Xăng dầu, Phí biến động, Phí phát hàng tại Mỹ và VAT.</t>
        </is>
      </c>
    </row>
    <row r="3"/>
    <row r="4">
      <c r="A4" s="49" t="inlineStr">
        <is>
          <t>Trọng Lượng (kg)</t>
        </is>
      </c>
      <c r="B4" s="49" t="inlineStr">
        <is>
          <t>Zone 01</t>
        </is>
      </c>
      <c r="C4" s="49" t="inlineStr">
        <is>
          <t>Zone 02</t>
        </is>
      </c>
      <c r="D4" s="49" t="inlineStr">
        <is>
          <t>Zone 03</t>
        </is>
      </c>
      <c r="E4" s="49" t="inlineStr">
        <is>
          <t>Zone 04</t>
        </is>
      </c>
      <c r="F4" s="49" t="inlineStr">
        <is>
          <t>Zone 05</t>
        </is>
      </c>
      <c r="G4" s="49" t="inlineStr">
        <is>
          <t>Zone 06</t>
        </is>
      </c>
      <c r="H4" s="49" t="inlineStr">
        <is>
          <t>Zone 07</t>
        </is>
      </c>
      <c r="I4" s="49" t="inlineStr">
        <is>
          <t>Zone 08</t>
        </is>
      </c>
      <c r="J4" s="49" t="inlineStr">
        <is>
          <t>Zone 09</t>
        </is>
      </c>
      <c r="K4" s="49" t="inlineStr">
        <is>
          <t>Zone 10</t>
        </is>
      </c>
    </row>
    <row r="5">
      <c r="A5" s="85" t="n">
        <v>0.5</v>
      </c>
      <c r="B5" s="68" t="n">
        <v>383637.5</v>
      </c>
      <c r="C5" s="68" t="n">
        <v>433575</v>
      </c>
      <c r="D5" s="68" t="n">
        <v>432949.5795454544</v>
      </c>
      <c r="E5" s="68" t="n">
        <v>434070.1022727274</v>
      </c>
      <c r="F5" s="68" t="n">
        <v>527415.2</v>
      </c>
      <c r="G5" s="68" t="n">
        <v>491488.4</v>
      </c>
      <c r="H5" s="68" t="n">
        <v>581916.4</v>
      </c>
      <c r="I5" s="68" t="n">
        <v>798412.5</v>
      </c>
      <c r="J5" s="68" t="n">
        <v>955862.5</v>
      </c>
      <c r="K5" s="68" t="n">
        <v>340573.7500000001</v>
      </c>
    </row>
    <row r="6">
      <c r="A6" s="85" t="n">
        <v>1</v>
      </c>
      <c r="B6" s="57" t="n">
        <v>425937.5</v>
      </c>
      <c r="C6" s="57" t="n">
        <v>478812.5</v>
      </c>
      <c r="D6" s="57" t="n">
        <v>388043.75</v>
      </c>
      <c r="E6" s="57" t="n">
        <v>383343.75</v>
      </c>
      <c r="F6" s="57" t="n">
        <v>639350.4</v>
      </c>
      <c r="G6" s="57" t="n">
        <v>602690.4</v>
      </c>
      <c r="H6" s="57" t="n">
        <v>717069.6</v>
      </c>
      <c r="I6" s="57" t="n">
        <v>974368.75</v>
      </c>
      <c r="J6" s="57" t="n">
        <v>1172943.75</v>
      </c>
      <c r="K6" s="57" t="n">
        <v>336747.0786516855</v>
      </c>
    </row>
    <row r="7">
      <c r="A7" s="85" t="n">
        <v>1.5</v>
      </c>
      <c r="B7" s="68" t="n">
        <v>467943.75</v>
      </c>
      <c r="C7" s="68" t="n">
        <v>522287.5</v>
      </c>
      <c r="D7" s="68" t="n">
        <v>440331.25</v>
      </c>
      <c r="E7" s="68" t="n">
        <v>429756.25</v>
      </c>
      <c r="F7" s="68" t="n">
        <v>750796.8</v>
      </c>
      <c r="G7" s="68" t="n">
        <v>716825.2000000001</v>
      </c>
      <c r="H7" s="68" t="n">
        <v>851000.8</v>
      </c>
      <c r="I7" s="68" t="n">
        <v>1152087.5</v>
      </c>
      <c r="J7" s="68" t="n">
        <v>1390906.25</v>
      </c>
      <c r="K7" s="68" t="n">
        <v>348494.0697674419</v>
      </c>
    </row>
    <row r="8">
      <c r="A8" s="85" t="n">
        <v>2</v>
      </c>
      <c r="B8" s="57" t="n">
        <v>508775</v>
      </c>
      <c r="C8" s="57" t="n">
        <v>568993.75</v>
      </c>
      <c r="D8" s="57" t="n">
        <v>492325.0000000001</v>
      </c>
      <c r="E8" s="57" t="n">
        <v>476462.5</v>
      </c>
      <c r="F8" s="57" t="n">
        <v>860288.0000000001</v>
      </c>
      <c r="G8" s="57" t="n">
        <v>827782.7999999999</v>
      </c>
      <c r="H8" s="57" t="n">
        <v>987620.3999999999</v>
      </c>
      <c r="I8" s="57" t="n">
        <v>1332156.25</v>
      </c>
      <c r="J8" s="57" t="n">
        <v>1611806.25</v>
      </c>
      <c r="K8" s="57" t="n">
        <v>325475</v>
      </c>
    </row>
    <row r="9">
      <c r="A9" s="85" t="n">
        <v>2.5</v>
      </c>
      <c r="B9" s="68" t="n">
        <v>554600</v>
      </c>
      <c r="C9" s="68" t="n">
        <v>612762.5</v>
      </c>
      <c r="D9" s="68" t="n">
        <v>545493.75</v>
      </c>
      <c r="E9" s="68" t="n">
        <v>523168.7499999999</v>
      </c>
      <c r="F9" s="68" t="n">
        <v>972956.4</v>
      </c>
      <c r="G9" s="68" t="n">
        <v>937029.6000000002</v>
      </c>
      <c r="H9" s="68" t="n">
        <v>1122773.6</v>
      </c>
      <c r="I9" s="68" t="n">
        <v>1509875</v>
      </c>
      <c r="J9" s="68" t="n">
        <v>1828887.5</v>
      </c>
      <c r="K9" s="68" t="n">
        <v>354556.25</v>
      </c>
    </row>
    <row r="10">
      <c r="A10" s="85" t="n">
        <v>3</v>
      </c>
      <c r="B10" s="57" t="n">
        <v>587793.75</v>
      </c>
      <c r="C10" s="57" t="n">
        <v>652125</v>
      </c>
      <c r="D10" s="57" t="n">
        <v>598956.25</v>
      </c>
      <c r="E10" s="57" t="n">
        <v>571637.5</v>
      </c>
      <c r="F10" s="57" t="n">
        <v>1080003.6</v>
      </c>
      <c r="G10" s="57" t="n">
        <v>1032101.2</v>
      </c>
      <c r="H10" s="57" t="n">
        <v>1256704.8</v>
      </c>
      <c r="I10" s="57" t="n">
        <v>1685831.25</v>
      </c>
      <c r="J10" s="57" t="n">
        <v>2019531.25</v>
      </c>
      <c r="K10" s="57" t="n">
        <v>382168.75</v>
      </c>
    </row>
    <row r="11">
      <c r="A11" s="85" t="n">
        <v>3.5</v>
      </c>
      <c r="B11" s="68" t="n">
        <v>629212.5</v>
      </c>
      <c r="C11" s="68" t="n">
        <v>691487.5</v>
      </c>
      <c r="D11" s="68" t="n">
        <v>650068.75</v>
      </c>
      <c r="E11" s="68" t="n">
        <v>620400</v>
      </c>
      <c r="F11" s="68" t="n">
        <v>1186317.6</v>
      </c>
      <c r="G11" s="68" t="n">
        <v>1118863.2</v>
      </c>
      <c r="H11" s="68" t="n">
        <v>1393324.4</v>
      </c>
      <c r="I11" s="68" t="n">
        <v>1863550</v>
      </c>
      <c r="J11" s="68" t="n">
        <v>2211056.25</v>
      </c>
      <c r="K11" s="68" t="n">
        <v>409487.5</v>
      </c>
    </row>
    <row r="12">
      <c r="A12" s="85" t="n">
        <v>4</v>
      </c>
      <c r="B12" s="57" t="n">
        <v>663875</v>
      </c>
      <c r="C12" s="57" t="n">
        <v>731731.25</v>
      </c>
      <c r="D12" s="57" t="n">
        <v>701181.25</v>
      </c>
      <c r="E12" s="57" t="n">
        <v>667693.75</v>
      </c>
      <c r="F12" s="57" t="n">
        <v>1293120.4</v>
      </c>
      <c r="G12" s="57" t="n">
        <v>1213934.8</v>
      </c>
      <c r="H12" s="57" t="n">
        <v>1528477.6</v>
      </c>
      <c r="I12" s="57" t="n">
        <v>2042737.5</v>
      </c>
      <c r="J12" s="57" t="n">
        <v>2402581.25</v>
      </c>
      <c r="K12" s="57" t="n">
        <v>437393.75</v>
      </c>
    </row>
    <row r="13">
      <c r="A13" s="85" t="n">
        <v>4.5</v>
      </c>
      <c r="B13" s="68" t="n">
        <v>700593.75</v>
      </c>
      <c r="C13" s="68" t="n">
        <v>769625</v>
      </c>
      <c r="D13" s="68" t="n">
        <v>754350</v>
      </c>
      <c r="E13" s="68" t="n">
        <v>721156.25</v>
      </c>
      <c r="F13" s="68" t="n">
        <v>1399923.2</v>
      </c>
      <c r="G13" s="68" t="n">
        <v>1309250.8</v>
      </c>
      <c r="H13" s="68" t="n">
        <v>1663630.8</v>
      </c>
      <c r="I13" s="68" t="n">
        <v>2218693.75</v>
      </c>
      <c r="J13" s="68" t="n">
        <v>2594987.5</v>
      </c>
      <c r="K13" s="68" t="n">
        <v>465887.5</v>
      </c>
    </row>
    <row r="14">
      <c r="A14" s="85" t="n">
        <v>5</v>
      </c>
      <c r="B14" s="57" t="n">
        <v>737312.5</v>
      </c>
      <c r="C14" s="57" t="n">
        <v>810456.25</v>
      </c>
      <c r="D14" s="57" t="n">
        <v>806637.5</v>
      </c>
      <c r="E14" s="57" t="n">
        <v>767862.5</v>
      </c>
      <c r="F14" s="57" t="n">
        <v>1506970.4</v>
      </c>
      <c r="G14" s="57" t="n">
        <v>1404811.2</v>
      </c>
      <c r="H14" s="57" t="n">
        <v>1800250.4</v>
      </c>
      <c r="I14" s="57" t="n">
        <v>2396412.5</v>
      </c>
      <c r="J14" s="57" t="n">
        <v>2782693.75</v>
      </c>
      <c r="K14" s="57" t="n">
        <v>492618.75</v>
      </c>
    </row>
    <row r="15">
      <c r="A15" s="85" t="n">
        <v>5.5</v>
      </c>
      <c r="B15" s="68" t="n">
        <v>767862.5</v>
      </c>
      <c r="C15" s="68" t="n">
        <v>836893.75</v>
      </c>
      <c r="D15" s="68" t="n">
        <v>854812.5</v>
      </c>
      <c r="E15" s="68" t="n">
        <v>814568.75</v>
      </c>
      <c r="F15" s="68" t="n">
        <v>1709089.2</v>
      </c>
      <c r="G15" s="68" t="n">
        <v>1512347.2</v>
      </c>
      <c r="H15" s="68" t="n">
        <v>1819313.6</v>
      </c>
      <c r="I15" s="68" t="n">
        <v>2546518.75</v>
      </c>
      <c r="J15" s="68" t="n">
        <v>2961881.25</v>
      </c>
      <c r="K15" s="68" t="n">
        <v>515531.25</v>
      </c>
    </row>
    <row r="16">
      <c r="A16" s="85" t="n">
        <v>6</v>
      </c>
      <c r="B16" s="57" t="n">
        <v>797531.25</v>
      </c>
      <c r="C16" s="57" t="n">
        <v>867737.5</v>
      </c>
      <c r="D16" s="57" t="n">
        <v>903868.75</v>
      </c>
      <c r="E16" s="57" t="n">
        <v>864506.25</v>
      </c>
      <c r="F16" s="57" t="n">
        <v>1806116</v>
      </c>
      <c r="G16" s="57" t="n">
        <v>1602775.2</v>
      </c>
      <c r="H16" s="57" t="n">
        <v>1931248.8</v>
      </c>
      <c r="I16" s="57" t="n">
        <v>2702206.25</v>
      </c>
      <c r="J16" s="57" t="n">
        <v>3141068.75</v>
      </c>
      <c r="K16" s="57" t="n">
        <v>537268.75</v>
      </c>
    </row>
    <row r="17">
      <c r="A17" s="85" t="n">
        <v>6.5</v>
      </c>
      <c r="B17" s="68" t="n">
        <v>825143.75</v>
      </c>
      <c r="C17" s="68" t="n">
        <v>899462.5</v>
      </c>
      <c r="D17" s="68" t="n">
        <v>951750</v>
      </c>
      <c r="E17" s="68" t="n">
        <v>915031.25</v>
      </c>
      <c r="F17" s="68" t="n">
        <v>1904609.2</v>
      </c>
      <c r="G17" s="68" t="n">
        <v>1694914</v>
      </c>
      <c r="H17" s="68" t="n">
        <v>2040740</v>
      </c>
      <c r="I17" s="68" t="n">
        <v>2852606.25</v>
      </c>
      <c r="J17" s="68" t="n">
        <v>3320256.25</v>
      </c>
      <c r="K17" s="68" t="n">
        <v>560474.9999999999</v>
      </c>
    </row>
    <row r="18">
      <c r="A18" s="85" t="n">
        <v>7</v>
      </c>
      <c r="B18" s="57" t="n">
        <v>853050</v>
      </c>
      <c r="C18" s="57" t="n">
        <v>927956.25</v>
      </c>
      <c r="D18" s="57" t="n">
        <v>1000806.25</v>
      </c>
      <c r="E18" s="57" t="n">
        <v>965556.2499999998</v>
      </c>
      <c r="F18" s="57" t="n">
        <v>2001391.6</v>
      </c>
      <c r="G18" s="57" t="n">
        <v>1787786</v>
      </c>
      <c r="H18" s="57" t="n">
        <v>2151453.2</v>
      </c>
      <c r="I18" s="57" t="n">
        <v>3006531.25</v>
      </c>
      <c r="J18" s="57" t="n">
        <v>3495918.75</v>
      </c>
      <c r="K18" s="57" t="n">
        <v>581331.25</v>
      </c>
    </row>
    <row r="19">
      <c r="A19" s="85" t="n">
        <v>7.5</v>
      </c>
      <c r="B19" s="68" t="n">
        <v>882131.25</v>
      </c>
      <c r="C19" s="68" t="n">
        <v>955862.5</v>
      </c>
      <c r="D19" s="68" t="n">
        <v>1050156.25</v>
      </c>
      <c r="E19" s="68" t="n">
        <v>1015787.5</v>
      </c>
      <c r="F19" s="68" t="n">
        <v>2099884.8</v>
      </c>
      <c r="G19" s="68" t="n">
        <v>1878702.8</v>
      </c>
      <c r="H19" s="68" t="n">
        <v>2261188.8</v>
      </c>
      <c r="I19" s="68" t="n">
        <v>3158693.75</v>
      </c>
      <c r="J19" s="68" t="n">
        <v>3675106.25</v>
      </c>
      <c r="K19" s="68" t="n">
        <v>604537.4999999999</v>
      </c>
    </row>
    <row r="20">
      <c r="A20" s="85" t="n">
        <v>8</v>
      </c>
      <c r="B20" s="57" t="n">
        <v>905631.25</v>
      </c>
      <c r="C20" s="57" t="n">
        <v>988175</v>
      </c>
      <c r="D20" s="57" t="n">
        <v>1099800</v>
      </c>
      <c r="E20" s="57" t="n">
        <v>1061906.25</v>
      </c>
      <c r="F20" s="57" t="n">
        <v>2189335.2</v>
      </c>
      <c r="G20" s="57" t="n">
        <v>1957155.2</v>
      </c>
      <c r="H20" s="57" t="n">
        <v>2362859.2</v>
      </c>
      <c r="I20" s="57" t="n">
        <v>3312618.75</v>
      </c>
      <c r="J20" s="57" t="n">
        <v>3853999.999999999</v>
      </c>
      <c r="K20" s="57" t="n">
        <v>626862.5</v>
      </c>
    </row>
    <row r="21">
      <c r="A21" s="85" t="n">
        <v>8.5</v>
      </c>
      <c r="B21" s="68" t="n">
        <v>927662.5</v>
      </c>
      <c r="C21" s="68" t="n">
        <v>1016962.5</v>
      </c>
      <c r="D21" s="68" t="n">
        <v>1147093.75</v>
      </c>
      <c r="E21" s="68" t="n">
        <v>1108318.75</v>
      </c>
      <c r="F21" s="68" t="n">
        <v>2277074.8</v>
      </c>
      <c r="G21" s="68" t="n">
        <v>2023632</v>
      </c>
      <c r="H21" s="68" t="n">
        <v>2464529.6</v>
      </c>
      <c r="I21" s="68" t="n">
        <v>3464781.25</v>
      </c>
      <c r="J21" s="68" t="n">
        <v>4031425</v>
      </c>
      <c r="K21" s="68" t="n">
        <v>648599.9999999999</v>
      </c>
    </row>
    <row r="22">
      <c r="A22" s="85" t="n">
        <v>9</v>
      </c>
      <c r="B22" s="57" t="n">
        <v>950575</v>
      </c>
      <c r="C22" s="57" t="n">
        <v>1046925</v>
      </c>
      <c r="D22" s="57" t="n">
        <v>1195562.5</v>
      </c>
      <c r="E22" s="57" t="n">
        <v>1156493.75</v>
      </c>
      <c r="F22" s="57" t="n">
        <v>2335975.2</v>
      </c>
      <c r="G22" s="57" t="n">
        <v>2113815.6</v>
      </c>
      <c r="H22" s="57" t="n">
        <v>2567422</v>
      </c>
      <c r="I22" s="57" t="n">
        <v>3616943.75</v>
      </c>
      <c r="J22" s="57" t="n">
        <v>4208556.25</v>
      </c>
      <c r="K22" s="57" t="n">
        <v>670043.75</v>
      </c>
    </row>
    <row r="23">
      <c r="A23" s="85" t="n">
        <v>9.5</v>
      </c>
      <c r="B23" s="68" t="n">
        <v>971431.25</v>
      </c>
      <c r="C23" s="68" t="n">
        <v>1075712.5</v>
      </c>
      <c r="D23" s="68" t="n">
        <v>1244912.5</v>
      </c>
      <c r="E23" s="68" t="n">
        <v>1204081.25</v>
      </c>
      <c r="F23" s="68" t="n">
        <v>2397564</v>
      </c>
      <c r="G23" s="68" t="n">
        <v>2183469.6</v>
      </c>
      <c r="H23" s="68" t="n">
        <v>2667870.4</v>
      </c>
      <c r="I23" s="68" t="n">
        <v>3768812.5</v>
      </c>
      <c r="J23" s="68" t="n">
        <v>4390681.25</v>
      </c>
      <c r="K23" s="68" t="n">
        <v>692662.5</v>
      </c>
    </row>
    <row r="24">
      <c r="A24" s="85" t="n">
        <v>10</v>
      </c>
      <c r="B24" s="57" t="n">
        <v>989937.5000000001</v>
      </c>
      <c r="C24" s="57" t="n">
        <v>1105675</v>
      </c>
      <c r="D24" s="57" t="n">
        <v>1293968.75</v>
      </c>
      <c r="E24" s="57" t="n">
        <v>1249318.75</v>
      </c>
      <c r="F24" s="57" t="n">
        <v>2457686.4</v>
      </c>
      <c r="G24" s="57" t="n">
        <v>2252634.8</v>
      </c>
      <c r="H24" s="57" t="n">
        <v>2770274</v>
      </c>
      <c r="I24" s="57" t="n">
        <v>3922737.5</v>
      </c>
      <c r="J24" s="57" t="n">
        <v>4568106.25</v>
      </c>
      <c r="K24" s="57" t="n">
        <v>714106.25</v>
      </c>
    </row>
    <row r="25">
      <c r="A25" s="85" t="n">
        <v>10.5</v>
      </c>
      <c r="B25" s="68" t="n">
        <v>1006681.25</v>
      </c>
      <c r="C25" s="68" t="n">
        <v>1137106.25</v>
      </c>
      <c r="D25" s="68" t="n">
        <v>1318643.75</v>
      </c>
      <c r="E25" s="68" t="n">
        <v>1283687.5</v>
      </c>
      <c r="F25" s="68" t="n">
        <v>2496057.2</v>
      </c>
      <c r="G25" s="68" t="n">
        <v>2316423.2</v>
      </c>
      <c r="H25" s="68" t="n">
        <v>2874632.8</v>
      </c>
      <c r="I25" s="68" t="n">
        <v>4076662.5</v>
      </c>
      <c r="J25" s="68" t="n">
        <v>4729081.25</v>
      </c>
      <c r="K25" s="68" t="n">
        <v>741425</v>
      </c>
    </row>
    <row r="26">
      <c r="A26" s="85" t="n">
        <v>11</v>
      </c>
      <c r="B26" s="57" t="n">
        <v>1024012.5</v>
      </c>
      <c r="C26" s="57" t="n">
        <v>1167362.5</v>
      </c>
      <c r="D26" s="57" t="n">
        <v>1345375</v>
      </c>
      <c r="E26" s="57" t="n">
        <v>1317175</v>
      </c>
      <c r="F26" s="57" t="n">
        <v>2538094</v>
      </c>
      <c r="G26" s="57" t="n">
        <v>2367258.4</v>
      </c>
      <c r="H26" s="57" t="n">
        <v>2967260.4</v>
      </c>
      <c r="I26" s="57" t="n">
        <v>4226181.25</v>
      </c>
      <c r="J26" s="57" t="n">
        <v>4897106.25</v>
      </c>
      <c r="K26" s="57" t="n">
        <v>754937.5</v>
      </c>
    </row>
    <row r="27">
      <c r="A27" s="85" t="n">
        <v>11.5</v>
      </c>
      <c r="B27" s="68" t="n">
        <v>1038406.25</v>
      </c>
      <c r="C27" s="68" t="n">
        <v>1197325</v>
      </c>
      <c r="D27" s="68" t="n">
        <v>1367406.25</v>
      </c>
      <c r="E27" s="68" t="n">
        <v>1350662.5</v>
      </c>
      <c r="F27" s="68" t="n">
        <v>2579642</v>
      </c>
      <c r="G27" s="68" t="n">
        <v>2421270.8</v>
      </c>
      <c r="H27" s="68" t="n">
        <v>3059154.8</v>
      </c>
      <c r="I27" s="68" t="n">
        <v>4380106.25</v>
      </c>
      <c r="J27" s="68" t="n">
        <v>5058081.25</v>
      </c>
      <c r="K27" s="68" t="n">
        <v>768156.25</v>
      </c>
    </row>
    <row r="28">
      <c r="A28" s="85" t="n">
        <v>12</v>
      </c>
      <c r="B28" s="57" t="n">
        <v>1056618.75</v>
      </c>
      <c r="C28" s="57" t="n">
        <v>1226112.5</v>
      </c>
      <c r="D28" s="57" t="n">
        <v>1392962.5</v>
      </c>
      <c r="E28" s="57" t="n">
        <v>1386206.25</v>
      </c>
      <c r="F28" s="57" t="n">
        <v>2619234.8</v>
      </c>
      <c r="G28" s="57" t="n">
        <v>2473572.4</v>
      </c>
      <c r="H28" s="57" t="n">
        <v>3152515.6</v>
      </c>
      <c r="I28" s="57" t="n">
        <v>4534031.25</v>
      </c>
      <c r="J28" s="57" t="n">
        <v>5222287.5</v>
      </c>
      <c r="K28" s="57" t="n">
        <v>782843.75</v>
      </c>
    </row>
    <row r="29">
      <c r="A29" s="85" t="n">
        <v>12.5</v>
      </c>
      <c r="B29" s="68" t="n">
        <v>1071012.5</v>
      </c>
      <c r="C29" s="68" t="n">
        <v>1256075</v>
      </c>
      <c r="D29" s="68" t="n">
        <v>1417637.5</v>
      </c>
      <c r="E29" s="68" t="n">
        <v>1418812.5</v>
      </c>
      <c r="F29" s="68" t="n">
        <v>2660049.6</v>
      </c>
      <c r="G29" s="68" t="n">
        <v>2525140.8</v>
      </c>
      <c r="H29" s="68" t="n">
        <v>3221192</v>
      </c>
      <c r="I29" s="68" t="n">
        <v>4684431.25</v>
      </c>
      <c r="J29" s="68" t="n">
        <v>5387081.25</v>
      </c>
      <c r="K29" s="68" t="n">
        <v>795475</v>
      </c>
    </row>
    <row r="30">
      <c r="A30" s="85" t="n">
        <v>13</v>
      </c>
      <c r="B30" s="57" t="n">
        <v>1085700</v>
      </c>
      <c r="C30" s="57" t="n">
        <v>1284862.5</v>
      </c>
      <c r="D30" s="57" t="n">
        <v>1439081.25</v>
      </c>
      <c r="E30" s="57" t="n">
        <v>1450243.75</v>
      </c>
      <c r="F30" s="57" t="n">
        <v>2679357.2</v>
      </c>
      <c r="G30" s="57" t="n">
        <v>2569621.6</v>
      </c>
      <c r="H30" s="57" t="n">
        <v>3291823.6</v>
      </c>
      <c r="I30" s="57" t="n">
        <v>4809275</v>
      </c>
      <c r="J30" s="57" t="n">
        <v>5523675</v>
      </c>
      <c r="K30" s="57" t="n">
        <v>809575</v>
      </c>
    </row>
    <row r="31">
      <c r="A31" s="85" t="n">
        <v>13.5</v>
      </c>
      <c r="B31" s="68" t="n">
        <v>1098625</v>
      </c>
      <c r="C31" s="68" t="n">
        <v>1316293.75</v>
      </c>
      <c r="D31" s="68" t="n">
        <v>1461112.5</v>
      </c>
      <c r="E31" s="68" t="n">
        <v>1478443.75</v>
      </c>
      <c r="F31" s="68" t="n">
        <v>2699642.4</v>
      </c>
      <c r="G31" s="68" t="n">
        <v>2612147.2</v>
      </c>
      <c r="H31" s="68" t="n">
        <v>3359766.8</v>
      </c>
      <c r="I31" s="68" t="n">
        <v>4935881.25</v>
      </c>
      <c r="J31" s="68" t="n">
        <v>5659387.5</v>
      </c>
      <c r="K31" s="68" t="n">
        <v>823087.5</v>
      </c>
    </row>
    <row r="32">
      <c r="A32" s="85" t="n">
        <v>14</v>
      </c>
      <c r="B32" s="57" t="n">
        <v>1113312.5</v>
      </c>
      <c r="C32" s="57" t="n">
        <v>1343612.5</v>
      </c>
      <c r="D32" s="57" t="n">
        <v>1481381.25</v>
      </c>
      <c r="E32" s="57" t="n">
        <v>1509287.5</v>
      </c>
      <c r="F32" s="57" t="n">
        <v>2720416.4</v>
      </c>
      <c r="G32" s="57" t="n">
        <v>2657361.2</v>
      </c>
      <c r="H32" s="57" t="n">
        <v>3427954.4</v>
      </c>
      <c r="I32" s="57" t="n">
        <v>5058081.25</v>
      </c>
      <c r="J32" s="57" t="n">
        <v>5797743.75</v>
      </c>
      <c r="K32" s="57" t="n">
        <v>838068.75</v>
      </c>
    </row>
    <row r="33">
      <c r="A33" s="85" t="n">
        <v>14.5</v>
      </c>
      <c r="B33" s="68" t="n">
        <v>1126531.25</v>
      </c>
      <c r="C33" s="68" t="n">
        <v>1368581.25</v>
      </c>
      <c r="D33" s="68" t="n">
        <v>1502825</v>
      </c>
      <c r="E33" s="68" t="n">
        <v>1533375</v>
      </c>
      <c r="F33" s="68" t="n">
        <v>2739724</v>
      </c>
      <c r="G33" s="68" t="n">
        <v>2699886.8</v>
      </c>
      <c r="H33" s="68" t="n">
        <v>3497852.8</v>
      </c>
      <c r="I33" s="68" t="n">
        <v>5184687.5</v>
      </c>
      <c r="J33" s="68" t="n">
        <v>5933456.25</v>
      </c>
      <c r="K33" s="68" t="n">
        <v>851875</v>
      </c>
    </row>
    <row r="34">
      <c r="A34" s="85" t="n">
        <v>15</v>
      </c>
      <c r="B34" s="57" t="n">
        <v>1139750</v>
      </c>
      <c r="C34" s="57" t="n">
        <v>1394431.25</v>
      </c>
      <c r="D34" s="57" t="n">
        <v>1525443.75</v>
      </c>
      <c r="E34" s="57" t="n">
        <v>1556875</v>
      </c>
      <c r="F34" s="57" t="n">
        <v>2759764.8</v>
      </c>
      <c r="G34" s="57" t="n">
        <v>2743634.4</v>
      </c>
      <c r="H34" s="57" t="n">
        <v>3567018</v>
      </c>
      <c r="I34" s="57" t="n">
        <v>5307768.75</v>
      </c>
      <c r="J34" s="57" t="n">
        <v>6065056.25</v>
      </c>
      <c r="K34" s="57" t="n">
        <v>864506.25</v>
      </c>
    </row>
    <row r="35">
      <c r="A35" s="85" t="n">
        <v>15.5</v>
      </c>
      <c r="B35" s="68" t="n">
        <v>1152675</v>
      </c>
      <c r="C35" s="68" t="n">
        <v>1415287.5</v>
      </c>
      <c r="D35" s="68" t="n">
        <v>1539837.5</v>
      </c>
      <c r="E35" s="68" t="n">
        <v>1568918.75</v>
      </c>
      <c r="F35" s="68" t="n">
        <v>2779072.4</v>
      </c>
      <c r="G35" s="68" t="n">
        <v>2771496</v>
      </c>
      <c r="H35" s="68" t="n">
        <v>3610032.4</v>
      </c>
      <c r="I35" s="68" t="n">
        <v>5424975</v>
      </c>
      <c r="J35" s="68" t="n">
        <v>6205468.75</v>
      </c>
      <c r="K35" s="68" t="n">
        <v>879487.5</v>
      </c>
    </row>
    <row r="36">
      <c r="A36" s="85" t="n">
        <v>16</v>
      </c>
      <c r="B36" s="57" t="n">
        <v>1167362.5</v>
      </c>
      <c r="C36" s="57" t="n">
        <v>1439668.75</v>
      </c>
      <c r="D36" s="57" t="n">
        <v>1555993.75</v>
      </c>
      <c r="E36" s="57" t="n">
        <v>1580962.5</v>
      </c>
      <c r="F36" s="57" t="n">
        <v>2799846.4</v>
      </c>
      <c r="G36" s="57" t="n">
        <v>2795936</v>
      </c>
      <c r="H36" s="57" t="n">
        <v>3652558</v>
      </c>
      <c r="I36" s="57" t="n">
        <v>5543650</v>
      </c>
      <c r="J36" s="57" t="n">
        <v>6340887.5</v>
      </c>
      <c r="K36" s="57" t="n">
        <v>891825</v>
      </c>
    </row>
    <row r="37">
      <c r="A37" s="85" t="n">
        <v>16.5</v>
      </c>
      <c r="B37" s="68" t="n">
        <v>1179112.5</v>
      </c>
      <c r="C37" s="68" t="n">
        <v>1462581.25</v>
      </c>
      <c r="D37" s="68" t="n">
        <v>1574206.25</v>
      </c>
      <c r="E37" s="68" t="n">
        <v>1593300</v>
      </c>
      <c r="F37" s="68" t="n">
        <v>2820131.6</v>
      </c>
      <c r="G37" s="68" t="n">
        <v>2822331.2</v>
      </c>
      <c r="H37" s="68" t="n">
        <v>3695328</v>
      </c>
      <c r="I37" s="68" t="n">
        <v>5663206.25</v>
      </c>
      <c r="J37" s="68" t="n">
        <v>6477481.25</v>
      </c>
      <c r="K37" s="68" t="n">
        <v>906806.25</v>
      </c>
    </row>
    <row r="38">
      <c r="A38" s="85" t="n">
        <v>17</v>
      </c>
      <c r="B38" s="57" t="n">
        <v>1193506.25</v>
      </c>
      <c r="C38" s="57" t="n">
        <v>1486081.25</v>
      </c>
      <c r="D38" s="57" t="n">
        <v>1589187.5</v>
      </c>
      <c r="E38" s="57" t="n">
        <v>1606225</v>
      </c>
      <c r="F38" s="57" t="n">
        <v>2840905.6</v>
      </c>
      <c r="G38" s="57" t="n">
        <v>2848726.4</v>
      </c>
      <c r="H38" s="57" t="n">
        <v>3739564.4</v>
      </c>
      <c r="I38" s="57" t="n">
        <v>5780118.75</v>
      </c>
      <c r="J38" s="57" t="n">
        <v>6611431.25</v>
      </c>
      <c r="K38" s="57" t="n">
        <v>920025</v>
      </c>
    </row>
    <row r="39">
      <c r="A39" s="85" t="n">
        <v>17.5</v>
      </c>
      <c r="B39" s="68" t="n">
        <v>1206725</v>
      </c>
      <c r="C39" s="68" t="n">
        <v>1510462.5</v>
      </c>
      <c r="D39" s="68" t="n">
        <v>1606225</v>
      </c>
      <c r="E39" s="68" t="n">
        <v>1618562.5</v>
      </c>
      <c r="F39" s="68" t="n">
        <v>2860946.4</v>
      </c>
      <c r="G39" s="68" t="n">
        <v>2873899.6</v>
      </c>
      <c r="H39" s="68" t="n">
        <v>3783556.4</v>
      </c>
      <c r="I39" s="68" t="n">
        <v>5897031.25</v>
      </c>
      <c r="J39" s="68" t="n">
        <v>6748906.25</v>
      </c>
      <c r="K39" s="68" t="n">
        <v>934418.75</v>
      </c>
    </row>
    <row r="40">
      <c r="A40" s="85" t="n">
        <v>18</v>
      </c>
      <c r="B40" s="57" t="n">
        <v>1217006.25</v>
      </c>
      <c r="C40" s="57" t="n">
        <v>1526912.5</v>
      </c>
      <c r="D40" s="57" t="n">
        <v>1618856.25</v>
      </c>
      <c r="E40" s="57" t="n">
        <v>1631487.5</v>
      </c>
      <c r="F40" s="57" t="n">
        <v>2881720.4</v>
      </c>
      <c r="G40" s="57" t="n">
        <v>2892718.4</v>
      </c>
      <c r="H40" s="57" t="n">
        <v>3808729.6</v>
      </c>
      <c r="I40" s="57" t="n">
        <v>6005131.25</v>
      </c>
      <c r="J40" s="57" t="n">
        <v>6837912.5</v>
      </c>
      <c r="K40" s="57" t="n">
        <v>938237.5</v>
      </c>
    </row>
    <row r="41">
      <c r="A41" s="85" t="n">
        <v>18.5</v>
      </c>
      <c r="B41" s="68" t="n">
        <v>1226112.5</v>
      </c>
      <c r="C41" s="68" t="n">
        <v>1547768.75</v>
      </c>
      <c r="D41" s="68" t="n">
        <v>1633837.5</v>
      </c>
      <c r="E41" s="68" t="n">
        <v>1642650</v>
      </c>
      <c r="F41" s="68" t="n">
        <v>2902494.4</v>
      </c>
      <c r="G41" s="68" t="n">
        <v>2908848.8</v>
      </c>
      <c r="H41" s="68" t="n">
        <v>3832925.200000001</v>
      </c>
      <c r="I41" s="68" t="n">
        <v>6111468.75</v>
      </c>
      <c r="J41" s="68" t="n">
        <v>6926918.75</v>
      </c>
      <c r="K41" s="68" t="n">
        <v>953512.5</v>
      </c>
    </row>
    <row r="42">
      <c r="A42" s="85" t="n">
        <v>19</v>
      </c>
      <c r="B42" s="57" t="n">
        <v>1233162.5</v>
      </c>
      <c r="C42" s="57" t="n">
        <v>1566568.75</v>
      </c>
      <c r="D42" s="57" t="n">
        <v>1645293.75</v>
      </c>
      <c r="E42" s="57" t="n">
        <v>1656750</v>
      </c>
      <c r="F42" s="57" t="n">
        <v>2922535.2</v>
      </c>
      <c r="G42" s="57" t="n">
        <v>2927423.2</v>
      </c>
      <c r="H42" s="57" t="n">
        <v>3860053.6</v>
      </c>
      <c r="I42" s="57" t="n">
        <v>6219862.5</v>
      </c>
      <c r="J42" s="57" t="n">
        <v>7018862.5</v>
      </c>
      <c r="K42" s="57" t="n">
        <v>967318.75</v>
      </c>
    </row>
    <row r="43">
      <c r="A43" s="85" t="n">
        <v>19.5</v>
      </c>
      <c r="B43" s="68" t="n">
        <v>1243443.75</v>
      </c>
      <c r="C43" s="68" t="n">
        <v>1583018.75</v>
      </c>
      <c r="D43" s="68" t="n">
        <v>1658512.5</v>
      </c>
      <c r="E43" s="68" t="n">
        <v>1668793.75</v>
      </c>
      <c r="F43" s="68" t="n">
        <v>2940620.8</v>
      </c>
      <c r="G43" s="68" t="n">
        <v>2945020</v>
      </c>
      <c r="H43" s="68" t="n">
        <v>3886448.800000001</v>
      </c>
      <c r="I43" s="68" t="n">
        <v>6324437.5</v>
      </c>
      <c r="J43" s="68" t="n">
        <v>7106106.25</v>
      </c>
      <c r="K43" s="68" t="n">
        <v>983181.25</v>
      </c>
    </row>
    <row r="44">
      <c r="A44" s="85" t="n">
        <v>20</v>
      </c>
      <c r="B44" s="57" t="n">
        <v>1252550</v>
      </c>
      <c r="C44" s="57" t="n">
        <v>1602112.5</v>
      </c>
      <c r="D44" s="57" t="n">
        <v>1672612.5</v>
      </c>
      <c r="E44" s="57" t="n">
        <v>1682012.5</v>
      </c>
      <c r="F44" s="57" t="n">
        <v>2962616.8</v>
      </c>
      <c r="G44" s="57" t="n">
        <v>2962128</v>
      </c>
      <c r="H44" s="57" t="n">
        <v>3911866.4</v>
      </c>
      <c r="I44" s="57" t="n">
        <v>6432537.5</v>
      </c>
      <c r="J44" s="57" t="n">
        <v>7194231.25</v>
      </c>
      <c r="K44" s="57" t="n">
        <v>996693.75</v>
      </c>
    </row>
    <row r="45">
      <c r="A45" s="86" t="inlineStr">
        <is>
          <t>21-44</t>
        </is>
      </c>
      <c r="B45" s="87" t="n">
        <v>60512.5</v>
      </c>
      <c r="C45" s="87" t="n">
        <v>76375</v>
      </c>
      <c r="D45" s="87" t="n">
        <v>81074.99999999999</v>
      </c>
      <c r="E45" s="87" t="n">
        <v>81368.75</v>
      </c>
      <c r="F45" s="87" t="n">
        <v>131242.8</v>
      </c>
      <c r="G45" s="87" t="n">
        <v>131242.8</v>
      </c>
      <c r="H45" s="87" t="n">
        <v>131242.8</v>
      </c>
      <c r="I45" s="87" t="n">
        <v>307850</v>
      </c>
      <c r="J45" s="87" t="n">
        <v>343981.25</v>
      </c>
      <c r="K45" s="87" t="n">
        <v>47587.5</v>
      </c>
    </row>
    <row r="46">
      <c r="A46" s="86" t="inlineStr">
        <is>
          <t>45-70</t>
        </is>
      </c>
      <c r="B46" s="87" t="n">
        <v>59337.5</v>
      </c>
      <c r="C46" s="87" t="n">
        <v>76375</v>
      </c>
      <c r="D46" s="87" t="n">
        <v>78725</v>
      </c>
      <c r="E46" s="87" t="n">
        <v>79606.25</v>
      </c>
      <c r="F46" s="87" t="n">
        <v>132709.2</v>
      </c>
      <c r="G46" s="87" t="n">
        <v>132464.8</v>
      </c>
      <c r="H46" s="87" t="n">
        <v>132709.2</v>
      </c>
      <c r="I46" s="87" t="n">
        <v>307850</v>
      </c>
      <c r="J46" s="87" t="n">
        <v>343981.25</v>
      </c>
      <c r="K46" s="87" t="n">
        <v>47293.75</v>
      </c>
    </row>
    <row r="47">
      <c r="A47" s="86" t="inlineStr">
        <is>
          <t>71-99</t>
        </is>
      </c>
      <c r="B47" s="87" t="n">
        <v>56987.5</v>
      </c>
      <c r="C47" s="87" t="n">
        <v>73143.75</v>
      </c>
      <c r="D47" s="87" t="n">
        <v>76375</v>
      </c>
      <c r="E47" s="87" t="n">
        <v>76668.75</v>
      </c>
      <c r="F47" s="87" t="n">
        <v>131242.8</v>
      </c>
      <c r="G47" s="87" t="n">
        <v>131242.8</v>
      </c>
      <c r="H47" s="87" t="n">
        <v>131242.8</v>
      </c>
      <c r="I47" s="87" t="n">
        <v>300506.25</v>
      </c>
      <c r="J47" s="87" t="n">
        <v>328412.5</v>
      </c>
      <c r="K47" s="87" t="n">
        <v>45531.25</v>
      </c>
    </row>
    <row r="48">
      <c r="A48" s="86" t="inlineStr">
        <is>
          <t>100+</t>
        </is>
      </c>
      <c r="B48" s="87" t="n">
        <v>56987.5</v>
      </c>
      <c r="C48" s="87" t="n">
        <v>73143.75</v>
      </c>
      <c r="D48" s="87" t="n">
        <v>76375</v>
      </c>
      <c r="E48" s="87" t="n">
        <v>76668.75</v>
      </c>
      <c r="F48" s="87" t="n">
        <v>131242.8</v>
      </c>
      <c r="G48" s="87" t="n">
        <v>132709.2</v>
      </c>
      <c r="H48" s="87" t="n">
        <v>132220.4</v>
      </c>
      <c r="I48" s="87" t="n">
        <v>300506.25</v>
      </c>
      <c r="J48" s="87" t="n">
        <v>328412.5</v>
      </c>
      <c r="K48" s="87" t="n">
        <v>45531.25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8"/>
  <sheetViews>
    <sheetView showGridLines="1" workbookViewId="0">
      <selection activeCell="A1" sqref="A1"/>
    </sheetView>
  </sheetViews>
  <sheetFormatPr baseColWidth="8" defaultRowHeight="15"/>
  <cols>
    <col width="92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0" customWidth="1" min="10" max="10"/>
    <col width="21" customWidth="1" min="11" max="11"/>
  </cols>
  <sheetData>
    <row r="1">
      <c r="A1" s="1" t="inlineStr">
        <is>
          <t>BIỂU CƯỚC GỐC THU KHÁCH HÀNG (UPS SAVER EXPORT - FRANK)</t>
        </is>
      </c>
    </row>
    <row r="2">
      <c r="A2" s="2" t="inlineStr">
        <is>
          <t>Giá Net bán ra chưa bao gồm Phụ phí Xăng dầu, Phí biến động, Phí phát hàng tại Mỹ và VAT.</t>
        </is>
      </c>
    </row>
    <row r="3"/>
    <row r="4">
      <c r="A4" s="48" t="inlineStr">
        <is>
          <t>Trọng Lượng (kg)</t>
        </is>
      </c>
      <c r="B4" s="48" t="inlineStr">
        <is>
          <t>Zone 01</t>
        </is>
      </c>
      <c r="C4" s="48" t="inlineStr">
        <is>
          <t>Zone 02</t>
        </is>
      </c>
      <c r="D4" s="48" t="inlineStr">
        <is>
          <t>Zone 03</t>
        </is>
      </c>
      <c r="E4" s="48" t="inlineStr">
        <is>
          <t>Zone 04</t>
        </is>
      </c>
      <c r="F4" s="48" t="inlineStr">
        <is>
          <t>Zone 05</t>
        </is>
      </c>
      <c r="G4" s="48" t="inlineStr">
        <is>
          <t>Zone 06</t>
        </is>
      </c>
      <c r="H4" s="48" t="inlineStr">
        <is>
          <t>Zone 07</t>
        </is>
      </c>
      <c r="I4" s="48" t="inlineStr">
        <is>
          <t>Zone 08</t>
        </is>
      </c>
      <c r="J4" s="48" t="inlineStr">
        <is>
          <t>Zone 09</t>
        </is>
      </c>
      <c r="K4" s="48" t="inlineStr">
        <is>
          <t>Zone 10</t>
        </is>
      </c>
    </row>
    <row r="5">
      <c r="A5" s="85" t="n">
        <v>0.5</v>
      </c>
      <c r="B5" s="68" t="n">
        <v>433637.5</v>
      </c>
      <c r="C5" s="68" t="n">
        <v>483575</v>
      </c>
      <c r="D5" s="68" t="n">
        <v>482949.5795454544</v>
      </c>
      <c r="E5" s="68" t="n">
        <v>484070.1022727274</v>
      </c>
      <c r="F5" s="68" t="n">
        <v>587557.7999999999</v>
      </c>
      <c r="G5" s="68" t="n">
        <v>550940.1000000001</v>
      </c>
      <c r="H5" s="68" t="n">
        <v>643107.1</v>
      </c>
      <c r="I5" s="68" t="n">
        <v>848412.5</v>
      </c>
      <c r="J5" s="68" t="n">
        <v>1005862.5</v>
      </c>
      <c r="K5" s="68" t="n">
        <v>390573.7500000001</v>
      </c>
    </row>
    <row r="6">
      <c r="A6" s="85" t="n">
        <v>1</v>
      </c>
      <c r="B6" s="57" t="n">
        <v>475937.5</v>
      </c>
      <c r="C6" s="57" t="n">
        <v>528812.5</v>
      </c>
      <c r="D6" s="57" t="n">
        <v>438043.75</v>
      </c>
      <c r="E6" s="57" t="n">
        <v>433343.75</v>
      </c>
      <c r="F6" s="57" t="n">
        <v>701645.6</v>
      </c>
      <c r="G6" s="57" t="n">
        <v>664280.6</v>
      </c>
      <c r="H6" s="57" t="n">
        <v>780859.4</v>
      </c>
      <c r="I6" s="57" t="n">
        <v>1024368.75</v>
      </c>
      <c r="J6" s="57" t="n">
        <v>1222943.75</v>
      </c>
      <c r="K6" s="57" t="n">
        <v>386747.0786516855</v>
      </c>
    </row>
    <row r="7">
      <c r="A7" s="85" t="n">
        <v>1.5</v>
      </c>
      <c r="B7" s="68" t="n">
        <v>517943.75</v>
      </c>
      <c r="C7" s="68" t="n">
        <v>572287.5</v>
      </c>
      <c r="D7" s="68" t="n">
        <v>490331.25</v>
      </c>
      <c r="E7" s="68" t="n">
        <v>479756.25</v>
      </c>
      <c r="F7" s="68" t="n">
        <v>815235.2000000001</v>
      </c>
      <c r="G7" s="68" t="n">
        <v>780610.3</v>
      </c>
      <c r="H7" s="68" t="n">
        <v>917366.2000000001</v>
      </c>
      <c r="I7" s="68" t="n">
        <v>1202087.5</v>
      </c>
      <c r="J7" s="68" t="n">
        <v>1440906.25</v>
      </c>
      <c r="K7" s="68" t="n">
        <v>398494.0697674419</v>
      </c>
    </row>
    <row r="8">
      <c r="A8" s="85" t="n">
        <v>2</v>
      </c>
      <c r="B8" s="57" t="n">
        <v>558775</v>
      </c>
      <c r="C8" s="57" t="n">
        <v>618993.75</v>
      </c>
      <c r="D8" s="57" t="n">
        <v>542325</v>
      </c>
      <c r="E8" s="57" t="n">
        <v>526462.5</v>
      </c>
      <c r="F8" s="57" t="n">
        <v>926832.0000000001</v>
      </c>
      <c r="G8" s="57" t="n">
        <v>893701.7</v>
      </c>
      <c r="H8" s="57" t="n">
        <v>1056613.1</v>
      </c>
      <c r="I8" s="57" t="n">
        <v>1382156.25</v>
      </c>
      <c r="J8" s="57" t="n">
        <v>1661806.25</v>
      </c>
      <c r="K8" s="57" t="n">
        <v>375475</v>
      </c>
    </row>
    <row r="9">
      <c r="A9" s="85" t="n">
        <v>2.5</v>
      </c>
      <c r="B9" s="68" t="n">
        <v>604600</v>
      </c>
      <c r="C9" s="68" t="n">
        <v>662762.5</v>
      </c>
      <c r="D9" s="68" t="n">
        <v>595493.75</v>
      </c>
      <c r="E9" s="68" t="n">
        <v>573168.7499999999</v>
      </c>
      <c r="F9" s="68" t="n">
        <v>1041667.1</v>
      </c>
      <c r="G9" s="68" t="n">
        <v>1005049.4</v>
      </c>
      <c r="H9" s="68" t="n">
        <v>1194365.4</v>
      </c>
      <c r="I9" s="68" t="n">
        <v>1559875</v>
      </c>
      <c r="J9" s="68" t="n">
        <v>1878887.5</v>
      </c>
      <c r="K9" s="68" t="n">
        <v>404556.25</v>
      </c>
    </row>
    <row r="10">
      <c r="A10" s="85" t="n">
        <v>3</v>
      </c>
      <c r="B10" s="57" t="n">
        <v>637793.75</v>
      </c>
      <c r="C10" s="57" t="n">
        <v>702125</v>
      </c>
      <c r="D10" s="57" t="n">
        <v>648956.25</v>
      </c>
      <c r="E10" s="57" t="n">
        <v>621637.5</v>
      </c>
      <c r="F10" s="57" t="n">
        <v>1150772.9</v>
      </c>
      <c r="G10" s="57" t="n">
        <v>1101949.3</v>
      </c>
      <c r="H10" s="57" t="n">
        <v>1330872.2</v>
      </c>
      <c r="I10" s="57" t="n">
        <v>1735831.25</v>
      </c>
      <c r="J10" s="57" t="n">
        <v>2069531.25</v>
      </c>
      <c r="K10" s="57" t="n">
        <v>432168.75</v>
      </c>
    </row>
    <row r="11">
      <c r="A11" s="85" t="n">
        <v>3.5</v>
      </c>
      <c r="B11" s="68" t="n">
        <v>679212.5</v>
      </c>
      <c r="C11" s="68" t="n">
        <v>741487.5</v>
      </c>
      <c r="D11" s="68" t="n">
        <v>700068.75</v>
      </c>
      <c r="E11" s="68" t="n">
        <v>670400</v>
      </c>
      <c r="F11" s="68" t="n">
        <v>1259131.4</v>
      </c>
      <c r="G11" s="68" t="n">
        <v>1190379.8</v>
      </c>
      <c r="H11" s="68" t="n">
        <v>1470119.1</v>
      </c>
      <c r="I11" s="68" t="n">
        <v>1913550</v>
      </c>
      <c r="J11" s="68" t="n">
        <v>2261056.25</v>
      </c>
      <c r="K11" s="68" t="n">
        <v>459487.5</v>
      </c>
    </row>
    <row r="12">
      <c r="A12" s="85" t="n">
        <v>4</v>
      </c>
      <c r="B12" s="57" t="n">
        <v>713875</v>
      </c>
      <c r="C12" s="57" t="n">
        <v>781731.25</v>
      </c>
      <c r="D12" s="57" t="n">
        <v>751181.25</v>
      </c>
      <c r="E12" s="57" t="n">
        <v>717693.75</v>
      </c>
      <c r="F12" s="57" t="n">
        <v>1367988.1</v>
      </c>
      <c r="G12" s="57" t="n">
        <v>1287279.7</v>
      </c>
      <c r="H12" s="57" t="n">
        <v>1607871.4</v>
      </c>
      <c r="I12" s="57" t="n">
        <v>2092737.5</v>
      </c>
      <c r="J12" s="57" t="n">
        <v>2452581.25</v>
      </c>
      <c r="K12" s="57" t="n">
        <v>487393.75</v>
      </c>
    </row>
    <row r="13">
      <c r="A13" s="85" t="n">
        <v>4.5</v>
      </c>
      <c r="B13" s="68" t="n">
        <v>750593.75</v>
      </c>
      <c r="C13" s="68" t="n">
        <v>819625</v>
      </c>
      <c r="D13" s="68" t="n">
        <v>804350</v>
      </c>
      <c r="E13" s="68" t="n">
        <v>771156.25</v>
      </c>
      <c r="F13" s="68" t="n">
        <v>1476844.8</v>
      </c>
      <c r="G13" s="68" t="n">
        <v>1384428.7</v>
      </c>
      <c r="H13" s="68" t="n">
        <v>1745623.7</v>
      </c>
      <c r="I13" s="68" t="n">
        <v>2268693.75</v>
      </c>
      <c r="J13" s="68" t="n">
        <v>2644987.5</v>
      </c>
      <c r="K13" s="68" t="n">
        <v>515887.5</v>
      </c>
    </row>
    <row r="14">
      <c r="A14" s="85" t="n">
        <v>5</v>
      </c>
      <c r="B14" s="57" t="n">
        <v>812312.5</v>
      </c>
      <c r="C14" s="57" t="n">
        <v>885456.25</v>
      </c>
      <c r="D14" s="57" t="n">
        <v>881637.5</v>
      </c>
      <c r="E14" s="57" t="n">
        <v>842862.5</v>
      </c>
      <c r="F14" s="57" t="n">
        <v>1610950.6</v>
      </c>
      <c r="G14" s="57" t="n">
        <v>1506826.8</v>
      </c>
      <c r="H14" s="57" t="n">
        <v>1909870.6</v>
      </c>
      <c r="I14" s="57" t="n">
        <v>2471412.5</v>
      </c>
      <c r="J14" s="57" t="n">
        <v>2857693.75</v>
      </c>
      <c r="K14" s="57" t="n">
        <v>567618.75</v>
      </c>
    </row>
    <row r="15">
      <c r="A15" s="85" t="n">
        <v>5.5</v>
      </c>
      <c r="B15" s="68" t="n">
        <v>850362.5</v>
      </c>
      <c r="C15" s="68" t="n">
        <v>919393.75</v>
      </c>
      <c r="D15" s="68" t="n">
        <v>937312.5</v>
      </c>
      <c r="E15" s="68" t="n">
        <v>897068.75</v>
      </c>
      <c r="F15" s="68" t="n">
        <v>1824456.3</v>
      </c>
      <c r="G15" s="68" t="n">
        <v>1623930.8</v>
      </c>
      <c r="H15" s="68" t="n">
        <v>1936800.4</v>
      </c>
      <c r="I15" s="68" t="n">
        <v>2629018.75</v>
      </c>
      <c r="J15" s="68" t="n">
        <v>3044381.25</v>
      </c>
      <c r="K15" s="68" t="n">
        <v>598031.25</v>
      </c>
    </row>
    <row r="16">
      <c r="A16" s="85" t="n">
        <v>6</v>
      </c>
      <c r="B16" s="57" t="n">
        <v>887531.25</v>
      </c>
      <c r="C16" s="57" t="n">
        <v>957737.5</v>
      </c>
      <c r="D16" s="57" t="n">
        <v>993868.75</v>
      </c>
      <c r="E16" s="57" t="n">
        <v>954506.25</v>
      </c>
      <c r="F16" s="57" t="n">
        <v>1930849</v>
      </c>
      <c r="G16" s="57" t="n">
        <v>1723597.8</v>
      </c>
      <c r="H16" s="57" t="n">
        <v>2058388.2</v>
      </c>
      <c r="I16" s="57" t="n">
        <v>2792206.25</v>
      </c>
      <c r="J16" s="57" t="n">
        <v>3231068.75</v>
      </c>
      <c r="K16" s="57" t="n">
        <v>627268.75</v>
      </c>
    </row>
    <row r="17">
      <c r="A17" s="85" t="n">
        <v>6.5</v>
      </c>
      <c r="B17" s="68" t="n">
        <v>922643.75</v>
      </c>
      <c r="C17" s="68" t="n">
        <v>996962.5</v>
      </c>
      <c r="D17" s="68" t="n">
        <v>1049250</v>
      </c>
      <c r="E17" s="68" t="n">
        <v>1012531.25</v>
      </c>
      <c r="F17" s="68" t="n">
        <v>2038736.3</v>
      </c>
      <c r="G17" s="68" t="n">
        <v>1825008.5</v>
      </c>
      <c r="H17" s="68" t="n">
        <v>2177485</v>
      </c>
      <c r="I17" s="68" t="n">
        <v>2950106.25</v>
      </c>
      <c r="J17" s="68" t="n">
        <v>3417756.25</v>
      </c>
      <c r="K17" s="68" t="n">
        <v>657974.9999999999</v>
      </c>
    </row>
    <row r="18">
      <c r="A18" s="85" t="n">
        <v>7</v>
      </c>
      <c r="B18" s="57" t="n">
        <v>958050</v>
      </c>
      <c r="C18" s="57" t="n">
        <v>1032956.25</v>
      </c>
      <c r="D18" s="57" t="n">
        <v>1105806.25</v>
      </c>
      <c r="E18" s="57" t="n">
        <v>1070556.25</v>
      </c>
      <c r="F18" s="57" t="n">
        <v>2144879.9</v>
      </c>
      <c r="G18" s="57" t="n">
        <v>1927166.5</v>
      </c>
      <c r="H18" s="57" t="n">
        <v>2297827.3</v>
      </c>
      <c r="I18" s="57" t="n">
        <v>3111531.25</v>
      </c>
      <c r="J18" s="57" t="n">
        <v>3600918.75</v>
      </c>
      <c r="K18" s="57" t="n">
        <v>686331.25</v>
      </c>
    </row>
    <row r="19">
      <c r="A19" s="85" t="n">
        <v>7.5</v>
      </c>
      <c r="B19" s="68" t="n">
        <v>994631.25</v>
      </c>
      <c r="C19" s="68" t="n">
        <v>1068362.5</v>
      </c>
      <c r="D19" s="68" t="n">
        <v>1162656.25</v>
      </c>
      <c r="E19" s="68" t="n">
        <v>1128287.5</v>
      </c>
      <c r="F19" s="68" t="n">
        <v>2252767.2</v>
      </c>
      <c r="G19" s="68" t="n">
        <v>2027331.7</v>
      </c>
      <c r="H19" s="68" t="n">
        <v>2417173.2</v>
      </c>
      <c r="I19" s="68" t="n">
        <v>3271193.75</v>
      </c>
      <c r="J19" s="68" t="n">
        <v>3787606.25</v>
      </c>
      <c r="K19" s="68" t="n">
        <v>717037.4999999999</v>
      </c>
    </row>
    <row r="20">
      <c r="A20" s="85" t="n">
        <v>8</v>
      </c>
      <c r="B20" s="57" t="n">
        <v>1025631.25</v>
      </c>
      <c r="C20" s="57" t="n">
        <v>1108175</v>
      </c>
      <c r="D20" s="57" t="n">
        <v>1219800</v>
      </c>
      <c r="E20" s="57" t="n">
        <v>1181906.25</v>
      </c>
      <c r="F20" s="57" t="n">
        <v>2351437.8</v>
      </c>
      <c r="G20" s="57" t="n">
        <v>2114792.8</v>
      </c>
      <c r="H20" s="57" t="n">
        <v>2528298.8</v>
      </c>
      <c r="I20" s="57" t="n">
        <v>3432618.75</v>
      </c>
      <c r="J20" s="57" t="n">
        <v>3973999.999999999</v>
      </c>
      <c r="K20" s="57" t="n">
        <v>746862.5</v>
      </c>
    </row>
    <row r="21">
      <c r="A21" s="85" t="n">
        <v>8.5</v>
      </c>
      <c r="B21" s="68" t="n">
        <v>1055162.5</v>
      </c>
      <c r="C21" s="68" t="n">
        <v>1144462.5</v>
      </c>
      <c r="D21" s="68" t="n">
        <v>1274593.75</v>
      </c>
      <c r="E21" s="68" t="n">
        <v>1235818.75</v>
      </c>
      <c r="F21" s="68" t="n">
        <v>2448364.7</v>
      </c>
      <c r="G21" s="68" t="n">
        <v>2190048</v>
      </c>
      <c r="H21" s="68" t="n">
        <v>2639424.4</v>
      </c>
      <c r="I21" s="68" t="n">
        <v>3592281.25</v>
      </c>
      <c r="J21" s="68" t="n">
        <v>4158925</v>
      </c>
      <c r="K21" s="68" t="n">
        <v>776099.9999999999</v>
      </c>
    </row>
    <row r="22">
      <c r="A22" s="85" t="n">
        <v>9</v>
      </c>
      <c r="B22" s="57" t="n">
        <v>1085575</v>
      </c>
      <c r="C22" s="57" t="n">
        <v>1181925</v>
      </c>
      <c r="D22" s="57" t="n">
        <v>1330562.5</v>
      </c>
      <c r="E22" s="57" t="n">
        <v>1291493.75</v>
      </c>
      <c r="F22" s="57" t="n">
        <v>2515897.8</v>
      </c>
      <c r="G22" s="57" t="n">
        <v>2289465.9</v>
      </c>
      <c r="H22" s="57" t="n">
        <v>2751795.5</v>
      </c>
      <c r="I22" s="57" t="n">
        <v>3751943.75</v>
      </c>
      <c r="J22" s="57" t="n">
        <v>4343556.25</v>
      </c>
      <c r="K22" s="57" t="n">
        <v>805043.75</v>
      </c>
    </row>
    <row r="23">
      <c r="A23" s="85" t="n">
        <v>9.5</v>
      </c>
      <c r="B23" s="68" t="n">
        <v>1113931.25</v>
      </c>
      <c r="C23" s="68" t="n">
        <v>1218212.5</v>
      </c>
      <c r="D23" s="68" t="n">
        <v>1387412.5</v>
      </c>
      <c r="E23" s="68" t="n">
        <v>1346581.25</v>
      </c>
      <c r="F23" s="68" t="n">
        <v>2586171</v>
      </c>
      <c r="G23" s="68" t="n">
        <v>2367959.4</v>
      </c>
      <c r="H23" s="68" t="n">
        <v>2861675.6</v>
      </c>
      <c r="I23" s="68" t="n">
        <v>3911312.5</v>
      </c>
      <c r="J23" s="68" t="n">
        <v>4533181.25</v>
      </c>
      <c r="K23" s="68" t="n">
        <v>835162.5</v>
      </c>
    </row>
    <row r="24">
      <c r="A24" s="85" t="n">
        <v>10</v>
      </c>
      <c r="B24" s="57" t="n">
        <v>1139937.5</v>
      </c>
      <c r="C24" s="57" t="n">
        <v>1255675</v>
      </c>
      <c r="D24" s="57" t="n">
        <v>1443968.75</v>
      </c>
      <c r="E24" s="57" t="n">
        <v>1399318.75</v>
      </c>
      <c r="F24" s="57" t="n">
        <v>2654949.6</v>
      </c>
      <c r="G24" s="57" t="n">
        <v>2445954.7</v>
      </c>
      <c r="H24" s="57" t="n">
        <v>2973548.5</v>
      </c>
      <c r="I24" s="57" t="n">
        <v>4072737.5</v>
      </c>
      <c r="J24" s="57" t="n">
        <v>4718106.25</v>
      </c>
      <c r="K24" s="57" t="n">
        <v>864106.25</v>
      </c>
    </row>
    <row r="25">
      <c r="A25" s="85" t="n">
        <v>10.5</v>
      </c>
      <c r="B25" s="68" t="n">
        <v>1132681.25</v>
      </c>
      <c r="C25" s="68" t="n">
        <v>1263106.25</v>
      </c>
      <c r="D25" s="68" t="n">
        <v>1444643.75</v>
      </c>
      <c r="E25" s="68" t="n">
        <v>1409687.5</v>
      </c>
      <c r="F25" s="68" t="n">
        <v>2670058.3</v>
      </c>
      <c r="G25" s="68" t="n">
        <v>2486969.8</v>
      </c>
      <c r="H25" s="68" t="n">
        <v>3055914.2</v>
      </c>
      <c r="I25" s="68" t="n">
        <v>4202662.5</v>
      </c>
      <c r="J25" s="68" t="n">
        <v>4855081.25</v>
      </c>
      <c r="K25" s="68" t="n">
        <v>867425</v>
      </c>
    </row>
    <row r="26">
      <c r="A26" s="85" t="n">
        <v>11</v>
      </c>
      <c r="B26" s="57" t="n">
        <v>1156012.5</v>
      </c>
      <c r="C26" s="57" t="n">
        <v>1299362.5</v>
      </c>
      <c r="D26" s="57" t="n">
        <v>1477375</v>
      </c>
      <c r="E26" s="57" t="n">
        <v>1449175</v>
      </c>
      <c r="F26" s="57" t="n">
        <v>2718903.5</v>
      </c>
      <c r="G26" s="57" t="n">
        <v>2544782.6</v>
      </c>
      <c r="H26" s="57" t="n">
        <v>3156323.1</v>
      </c>
      <c r="I26" s="57" t="n">
        <v>4358181.25</v>
      </c>
      <c r="J26" s="57" t="n">
        <v>5029106.25</v>
      </c>
      <c r="K26" s="57" t="n">
        <v>886937.5</v>
      </c>
    </row>
    <row r="27">
      <c r="A27" s="85" t="n">
        <v>11.5</v>
      </c>
      <c r="B27" s="68" t="n">
        <v>1176406.25</v>
      </c>
      <c r="C27" s="68" t="n">
        <v>1335325</v>
      </c>
      <c r="D27" s="68" t="n">
        <v>1505406.25</v>
      </c>
      <c r="E27" s="68" t="n">
        <v>1488662.5</v>
      </c>
      <c r="F27" s="68" t="n">
        <v>2767250.5</v>
      </c>
      <c r="G27" s="68" t="n">
        <v>2605833.7</v>
      </c>
      <c r="H27" s="68" t="n">
        <v>3255984.7</v>
      </c>
      <c r="I27" s="68" t="n">
        <v>4518106.25</v>
      </c>
      <c r="J27" s="68" t="n">
        <v>5196081.25</v>
      </c>
      <c r="K27" s="68" t="n">
        <v>906156.25</v>
      </c>
    </row>
    <row r="28">
      <c r="A28" s="85" t="n">
        <v>12</v>
      </c>
      <c r="B28" s="57" t="n">
        <v>1200618.75</v>
      </c>
      <c r="C28" s="57" t="n">
        <v>1370112.5</v>
      </c>
      <c r="D28" s="57" t="n">
        <v>1536962.5</v>
      </c>
      <c r="E28" s="57" t="n">
        <v>1530206.25</v>
      </c>
      <c r="F28" s="57" t="n">
        <v>2813604.7</v>
      </c>
      <c r="G28" s="57" t="n">
        <v>2665141.1</v>
      </c>
      <c r="H28" s="57" t="n">
        <v>3357140.9</v>
      </c>
      <c r="I28" s="57" t="n">
        <v>4678031.25</v>
      </c>
      <c r="J28" s="57" t="n">
        <v>5366287.5</v>
      </c>
      <c r="K28" s="57" t="n">
        <v>926843.75</v>
      </c>
    </row>
    <row r="29">
      <c r="A29" s="85" t="n">
        <v>12.5</v>
      </c>
      <c r="B29" s="68" t="n">
        <v>1221012.5</v>
      </c>
      <c r="C29" s="68" t="n">
        <v>1406075</v>
      </c>
      <c r="D29" s="68" t="n">
        <v>1567637.5</v>
      </c>
      <c r="E29" s="68" t="n">
        <v>1568812.5</v>
      </c>
      <c r="F29" s="68" t="n">
        <v>2861204.4</v>
      </c>
      <c r="G29" s="68" t="n">
        <v>2723701.2</v>
      </c>
      <c r="H29" s="68" t="n">
        <v>3433138</v>
      </c>
      <c r="I29" s="68" t="n">
        <v>4834431.25</v>
      </c>
      <c r="J29" s="68" t="n">
        <v>5537081.25</v>
      </c>
      <c r="K29" s="68" t="n">
        <v>945475</v>
      </c>
    </row>
    <row r="30">
      <c r="A30" s="85" t="n">
        <v>13</v>
      </c>
      <c r="B30" s="57" t="n">
        <v>1241700</v>
      </c>
      <c r="C30" s="57" t="n">
        <v>1440862.5</v>
      </c>
      <c r="D30" s="57" t="n">
        <v>1595081.25</v>
      </c>
      <c r="E30" s="57" t="n">
        <v>1606243.75</v>
      </c>
      <c r="F30" s="57" t="n">
        <v>2886883.3</v>
      </c>
      <c r="G30" s="57" t="n">
        <v>2775037.4</v>
      </c>
      <c r="H30" s="57" t="n">
        <v>3511127.9</v>
      </c>
      <c r="I30" s="57" t="n">
        <v>4965275</v>
      </c>
      <c r="J30" s="57" t="n">
        <v>5679675</v>
      </c>
      <c r="K30" s="57" t="n">
        <v>965575</v>
      </c>
    </row>
    <row r="31">
      <c r="A31" s="85" t="n">
        <v>13.5</v>
      </c>
      <c r="B31" s="68" t="n">
        <v>1260625</v>
      </c>
      <c r="C31" s="68" t="n">
        <v>1478293.75</v>
      </c>
      <c r="D31" s="68" t="n">
        <v>1623112.5</v>
      </c>
      <c r="E31" s="68" t="n">
        <v>1640443.75</v>
      </c>
      <c r="F31" s="68" t="n">
        <v>2913558.6</v>
      </c>
      <c r="G31" s="68" t="n">
        <v>2824380.8</v>
      </c>
      <c r="H31" s="68" t="n">
        <v>3586377.7</v>
      </c>
      <c r="I31" s="68" t="n">
        <v>5097881.25</v>
      </c>
      <c r="J31" s="68" t="n">
        <v>5821387.5</v>
      </c>
      <c r="K31" s="68" t="n">
        <v>985087.5</v>
      </c>
    </row>
    <row r="32">
      <c r="A32" s="85" t="n">
        <v>14</v>
      </c>
      <c r="B32" s="57" t="n">
        <v>1281312.5</v>
      </c>
      <c r="C32" s="57" t="n">
        <v>1511612.5</v>
      </c>
      <c r="D32" s="57" t="n">
        <v>1649381.25</v>
      </c>
      <c r="E32" s="57" t="n">
        <v>1677287.5</v>
      </c>
      <c r="F32" s="57" t="n">
        <v>2940732.1</v>
      </c>
      <c r="G32" s="57" t="n">
        <v>2876464.3</v>
      </c>
      <c r="H32" s="57" t="n">
        <v>3661876.6</v>
      </c>
      <c r="I32" s="57" t="n">
        <v>5226081.25</v>
      </c>
      <c r="J32" s="57" t="n">
        <v>5965743.75</v>
      </c>
      <c r="K32" s="57" t="n">
        <v>1006068.75</v>
      </c>
    </row>
    <row r="33">
      <c r="A33" s="85" t="n">
        <v>14.5</v>
      </c>
      <c r="B33" s="68" t="n">
        <v>1300531.25</v>
      </c>
      <c r="C33" s="68" t="n">
        <v>1542581.25</v>
      </c>
      <c r="D33" s="68" t="n">
        <v>1676825</v>
      </c>
      <c r="E33" s="68" t="n">
        <v>1707375</v>
      </c>
      <c r="F33" s="68" t="n">
        <v>2966411</v>
      </c>
      <c r="G33" s="68" t="n">
        <v>2925807.7</v>
      </c>
      <c r="H33" s="68" t="n">
        <v>3739119.2</v>
      </c>
      <c r="I33" s="68" t="n">
        <v>5358687.5</v>
      </c>
      <c r="J33" s="68" t="n">
        <v>6107456.25</v>
      </c>
      <c r="K33" s="68" t="n">
        <v>1025875</v>
      </c>
    </row>
    <row r="34">
      <c r="A34" s="85" t="n">
        <v>15</v>
      </c>
      <c r="B34" s="57" t="n">
        <v>1319750</v>
      </c>
      <c r="C34" s="57" t="n">
        <v>1574431.25</v>
      </c>
      <c r="D34" s="57" t="n">
        <v>1705443.75</v>
      </c>
      <c r="E34" s="57" t="n">
        <v>1736875</v>
      </c>
      <c r="F34" s="57" t="n">
        <v>2992837.2</v>
      </c>
      <c r="G34" s="57" t="n">
        <v>2976396.6</v>
      </c>
      <c r="H34" s="57" t="n">
        <v>3815614.5</v>
      </c>
      <c r="I34" s="57" t="n">
        <v>5487768.75</v>
      </c>
      <c r="J34" s="57" t="n">
        <v>6245056.25</v>
      </c>
      <c r="K34" s="57" t="n">
        <v>1044506.25</v>
      </c>
    </row>
    <row r="35">
      <c r="A35" s="85" t="n">
        <v>15.5</v>
      </c>
      <c r="B35" s="68" t="n">
        <v>1230175</v>
      </c>
      <c r="C35" s="68" t="n">
        <v>1492787.5</v>
      </c>
      <c r="D35" s="68" t="n">
        <v>1617337.5</v>
      </c>
      <c r="E35" s="68" t="n">
        <v>1646418.75</v>
      </c>
      <c r="F35" s="68" t="n">
        <v>2910016.1</v>
      </c>
      <c r="G35" s="68" t="n">
        <v>2902294</v>
      </c>
      <c r="H35" s="68" t="n">
        <v>3756956.1</v>
      </c>
      <c r="I35" s="68" t="n">
        <v>5502475</v>
      </c>
      <c r="J35" s="68" t="n">
        <v>6282968.75</v>
      </c>
      <c r="K35" s="68" t="n">
        <v>956987.5</v>
      </c>
    </row>
    <row r="36">
      <c r="A36" s="85" t="n">
        <v>16</v>
      </c>
      <c r="B36" s="57" t="n">
        <v>1247362.5</v>
      </c>
      <c r="C36" s="57" t="n">
        <v>1519668.75</v>
      </c>
      <c r="D36" s="57" t="n">
        <v>1635993.75</v>
      </c>
      <c r="E36" s="57" t="n">
        <v>1660962.5</v>
      </c>
      <c r="F36" s="57" t="n">
        <v>2933689.6</v>
      </c>
      <c r="G36" s="57" t="n">
        <v>2929704</v>
      </c>
      <c r="H36" s="57" t="n">
        <v>3802799.5</v>
      </c>
      <c r="I36" s="57" t="n">
        <v>5623650</v>
      </c>
      <c r="J36" s="57" t="n">
        <v>6420887.5</v>
      </c>
      <c r="K36" s="57" t="n">
        <v>971825</v>
      </c>
    </row>
    <row r="37">
      <c r="A37" s="85" t="n">
        <v>16.5</v>
      </c>
      <c r="B37" s="68" t="n">
        <v>1261612.5</v>
      </c>
      <c r="C37" s="68" t="n">
        <v>1545081.25</v>
      </c>
      <c r="D37" s="68" t="n">
        <v>1656706.25</v>
      </c>
      <c r="E37" s="68" t="n">
        <v>1675800</v>
      </c>
      <c r="F37" s="68" t="n">
        <v>2956864.9</v>
      </c>
      <c r="G37" s="68" t="n">
        <v>2959106.8</v>
      </c>
      <c r="H37" s="68" t="n">
        <v>3848892</v>
      </c>
      <c r="I37" s="68" t="n">
        <v>5745706.25</v>
      </c>
      <c r="J37" s="68" t="n">
        <v>6559981.25</v>
      </c>
      <c r="K37" s="68" t="n">
        <v>989306.25</v>
      </c>
    </row>
    <row r="38">
      <c r="A38" s="85" t="n">
        <v>17</v>
      </c>
      <c r="B38" s="57" t="n">
        <v>1278506.25</v>
      </c>
      <c r="C38" s="57" t="n">
        <v>1571081.25</v>
      </c>
      <c r="D38" s="57" t="n">
        <v>1674187.5</v>
      </c>
      <c r="E38" s="57" t="n">
        <v>1691225</v>
      </c>
      <c r="F38" s="57" t="n">
        <v>2980538.4</v>
      </c>
      <c r="G38" s="57" t="n">
        <v>2988509.6</v>
      </c>
      <c r="H38" s="57" t="n">
        <v>3896479.1</v>
      </c>
      <c r="I38" s="57" t="n">
        <v>5865118.75</v>
      </c>
      <c r="J38" s="57" t="n">
        <v>6696431.25</v>
      </c>
      <c r="K38" s="57" t="n">
        <v>1005025</v>
      </c>
    </row>
    <row r="39">
      <c r="A39" s="85" t="n">
        <v>17.5</v>
      </c>
      <c r="B39" s="68" t="n">
        <v>1294225</v>
      </c>
      <c r="C39" s="68" t="n">
        <v>1597962.5</v>
      </c>
      <c r="D39" s="68" t="n">
        <v>1693725</v>
      </c>
      <c r="E39" s="68" t="n">
        <v>1706062.5</v>
      </c>
      <c r="F39" s="68" t="n">
        <v>3003464.6</v>
      </c>
      <c r="G39" s="68" t="n">
        <v>3016666.9</v>
      </c>
      <c r="H39" s="68" t="n">
        <v>3943817.1</v>
      </c>
      <c r="I39" s="68" t="n">
        <v>5984531.25</v>
      </c>
      <c r="J39" s="68" t="n">
        <v>6836406.25</v>
      </c>
      <c r="K39" s="68" t="n">
        <v>1021918.75</v>
      </c>
    </row>
    <row r="40">
      <c r="A40" s="85" t="n">
        <v>18</v>
      </c>
      <c r="B40" s="57" t="n">
        <v>1307006.25</v>
      </c>
      <c r="C40" s="57" t="n">
        <v>1616912.5</v>
      </c>
      <c r="D40" s="57" t="n">
        <v>1708856.25</v>
      </c>
      <c r="E40" s="57" t="n">
        <v>1721487.5</v>
      </c>
      <c r="F40" s="57" t="n">
        <v>3027138.1</v>
      </c>
      <c r="G40" s="57" t="n">
        <v>3038347.6</v>
      </c>
      <c r="H40" s="57" t="n">
        <v>3971974.4</v>
      </c>
      <c r="I40" s="57" t="n">
        <v>6095131.25</v>
      </c>
      <c r="J40" s="57" t="n">
        <v>6927912.5</v>
      </c>
      <c r="K40" s="57" t="n">
        <v>1028237.5</v>
      </c>
    </row>
    <row r="41">
      <c r="A41" s="85" t="n">
        <v>18.5</v>
      </c>
      <c r="B41" s="68" t="n">
        <v>1318612.5</v>
      </c>
      <c r="C41" s="68" t="n">
        <v>1640268.75</v>
      </c>
      <c r="D41" s="68" t="n">
        <v>1726337.5</v>
      </c>
      <c r="E41" s="68" t="n">
        <v>1735150</v>
      </c>
      <c r="F41" s="68" t="n">
        <v>3050811.6</v>
      </c>
      <c r="G41" s="68" t="n">
        <v>3057288.2</v>
      </c>
      <c r="H41" s="68" t="n">
        <v>3999135.300000001</v>
      </c>
      <c r="I41" s="68" t="n">
        <v>6203968.75</v>
      </c>
      <c r="J41" s="68" t="n">
        <v>7019418.75</v>
      </c>
      <c r="K41" s="68" t="n">
        <v>1046012.5</v>
      </c>
    </row>
    <row r="42">
      <c r="A42" s="85" t="n">
        <v>19</v>
      </c>
      <c r="B42" s="57" t="n">
        <v>1328162.5</v>
      </c>
      <c r="C42" s="57" t="n">
        <v>1661568.75</v>
      </c>
      <c r="D42" s="57" t="n">
        <v>1740293.75</v>
      </c>
      <c r="E42" s="57" t="n">
        <v>1751750</v>
      </c>
      <c r="F42" s="57" t="n">
        <v>3073737.8</v>
      </c>
      <c r="G42" s="57" t="n">
        <v>3078719.8</v>
      </c>
      <c r="H42" s="57" t="n">
        <v>4029285.4</v>
      </c>
      <c r="I42" s="57" t="n">
        <v>6314862.5</v>
      </c>
      <c r="J42" s="57" t="n">
        <v>7113862.5</v>
      </c>
      <c r="K42" s="57" t="n">
        <v>1062318.75</v>
      </c>
    </row>
    <row r="43">
      <c r="A43" s="85" t="n">
        <v>19.5</v>
      </c>
      <c r="B43" s="68" t="n">
        <v>1340943.75</v>
      </c>
      <c r="C43" s="68" t="n">
        <v>1680518.75</v>
      </c>
      <c r="D43" s="68" t="n">
        <v>1756012.5</v>
      </c>
      <c r="E43" s="68" t="n">
        <v>1766293.75</v>
      </c>
      <c r="F43" s="68" t="n">
        <v>3094671.2</v>
      </c>
      <c r="G43" s="68" t="n">
        <v>3099155</v>
      </c>
      <c r="H43" s="68" t="n">
        <v>4058688.200000001</v>
      </c>
      <c r="I43" s="68" t="n">
        <v>6421937.5</v>
      </c>
      <c r="J43" s="68" t="n">
        <v>7203606.25</v>
      </c>
      <c r="K43" s="68" t="n">
        <v>1080681.25</v>
      </c>
    </row>
    <row r="44">
      <c r="A44" s="85" t="n">
        <v>20</v>
      </c>
      <c r="B44" s="57" t="n">
        <v>1352550</v>
      </c>
      <c r="C44" s="57" t="n">
        <v>1702112.5</v>
      </c>
      <c r="D44" s="57" t="n">
        <v>1772612.5</v>
      </c>
      <c r="E44" s="57" t="n">
        <v>1782012.5</v>
      </c>
      <c r="F44" s="57" t="n">
        <v>3119590.2</v>
      </c>
      <c r="G44" s="57" t="n">
        <v>3119092</v>
      </c>
      <c r="H44" s="57" t="n">
        <v>4087094.6</v>
      </c>
      <c r="I44" s="57" t="n">
        <v>6532537.5</v>
      </c>
      <c r="J44" s="57" t="n">
        <v>7294231.25</v>
      </c>
      <c r="K44" s="57" t="n">
        <v>1096693.75</v>
      </c>
    </row>
    <row r="45">
      <c r="A45" s="86" t="inlineStr">
        <is>
          <t>21-44</t>
        </is>
      </c>
      <c r="B45" s="87" t="n">
        <v>62512.5</v>
      </c>
      <c r="C45" s="87" t="n">
        <v>78375</v>
      </c>
      <c r="D45" s="87" t="n">
        <v>83074.99999999999</v>
      </c>
      <c r="E45" s="87" t="n">
        <v>83368.75</v>
      </c>
      <c r="F45" s="87" t="n">
        <v>135766.7</v>
      </c>
      <c r="G45" s="87" t="n">
        <v>135766.7</v>
      </c>
      <c r="H45" s="87" t="n">
        <v>135766.7</v>
      </c>
      <c r="I45" s="87" t="n">
        <v>309850</v>
      </c>
      <c r="J45" s="87" t="n">
        <v>345981.25</v>
      </c>
      <c r="K45" s="87" t="n">
        <v>49587.5</v>
      </c>
    </row>
    <row r="46">
      <c r="A46" s="86" t="inlineStr">
        <is>
          <t>45-70</t>
        </is>
      </c>
      <c r="B46" s="87" t="n">
        <v>61337.5</v>
      </c>
      <c r="C46" s="87" t="n">
        <v>78375</v>
      </c>
      <c r="D46" s="87" t="n">
        <v>80725</v>
      </c>
      <c r="E46" s="87" t="n">
        <v>81606.25</v>
      </c>
      <c r="F46" s="87" t="n">
        <v>137261.3</v>
      </c>
      <c r="G46" s="87" t="n">
        <v>137012.2</v>
      </c>
      <c r="H46" s="87" t="n">
        <v>137261.3</v>
      </c>
      <c r="I46" s="87" t="n">
        <v>309850</v>
      </c>
      <c r="J46" s="87" t="n">
        <v>345981.25</v>
      </c>
      <c r="K46" s="87" t="n">
        <v>49293.75</v>
      </c>
    </row>
    <row r="47">
      <c r="A47" s="86" t="inlineStr">
        <is>
          <t>71-99</t>
        </is>
      </c>
      <c r="B47" s="87" t="n">
        <v>58987.5</v>
      </c>
      <c r="C47" s="87" t="n">
        <v>75143.75</v>
      </c>
      <c r="D47" s="87" t="n">
        <v>78375</v>
      </c>
      <c r="E47" s="87" t="n">
        <v>78668.75</v>
      </c>
      <c r="F47" s="87" t="n">
        <v>135766.7</v>
      </c>
      <c r="G47" s="87" t="n">
        <v>135766.7</v>
      </c>
      <c r="H47" s="87" t="n">
        <v>135766.7</v>
      </c>
      <c r="I47" s="87" t="n">
        <v>302506.25</v>
      </c>
      <c r="J47" s="87" t="n">
        <v>330412.5</v>
      </c>
      <c r="K47" s="87" t="n">
        <v>47531.25</v>
      </c>
    </row>
    <row r="48">
      <c r="A48" s="86" t="inlineStr">
        <is>
          <t>100+</t>
        </is>
      </c>
      <c r="B48" s="87" t="n">
        <v>58987.5</v>
      </c>
      <c r="C48" s="87" t="n">
        <v>75143.75</v>
      </c>
      <c r="D48" s="87" t="n">
        <v>78375</v>
      </c>
      <c r="E48" s="87" t="n">
        <v>78668.75</v>
      </c>
      <c r="F48" s="87" t="n">
        <v>135766.7</v>
      </c>
      <c r="G48" s="87" t="n">
        <v>137261.3</v>
      </c>
      <c r="H48" s="87" t="n">
        <v>136763.1</v>
      </c>
      <c r="I48" s="87" t="n">
        <v>302506.25</v>
      </c>
      <c r="J48" s="87" t="n">
        <v>330412.5</v>
      </c>
      <c r="K48" s="87" t="n">
        <v>47531.25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1" workbookViewId="0">
      <selection activeCell="A1" sqref="A1"/>
    </sheetView>
  </sheetViews>
  <sheetFormatPr baseColWidth="8" defaultRowHeight="15"/>
  <cols>
    <col width="114" customWidth="1" min="1" max="1"/>
    <col width="15" customWidth="1" min="2" max="2"/>
    <col width="15" customWidth="1" min="3" max="3"/>
    <col width="71" customWidth="1" min="4" max="4"/>
  </cols>
  <sheetData>
    <row r="1">
      <c r="A1" s="1" t="inlineStr">
        <is>
          <t>⚙️ BẢNG CẤU HÌNH THAM SỐ CƯỚC &amp; PHỤ PHÍ UPS VIETTEL</t>
        </is>
      </c>
    </row>
    <row r="2">
      <c r="A2" s="2" t="inlineStr">
        <is>
          <t>Quản lý tỷ lệ FSC xăng dầu, thuế VAT, phí phát hàng Mỹ và phí an ninh. Tự động áp dụng cho các sheet tra cước.</t>
        </is>
      </c>
    </row>
    <row r="3"/>
    <row r="4">
      <c r="A4" s="46" t="inlineStr">
        <is>
          <t>Tên Tham Số / Phụ Phí</t>
        </is>
      </c>
      <c r="B4" s="46" t="inlineStr">
        <is>
          <t>Giá Trị</t>
        </is>
      </c>
      <c r="C4" s="46" t="inlineStr">
        <is>
          <t>Đơn Vị</t>
        </is>
      </c>
      <c r="D4" s="46" t="inlineStr">
        <is>
          <t>Ghi Chú Áp Dụng</t>
        </is>
      </c>
    </row>
    <row r="5">
      <c r="A5" s="43" t="inlineStr">
        <is>
          <t>Phụ phí xăng dầu FSC (UPS)</t>
        </is>
      </c>
      <c r="B5" s="88" t="n">
        <v>0.525</v>
      </c>
      <c r="C5" s="62" t="inlineStr">
        <is>
          <t>%</t>
        </is>
      </c>
      <c r="D5" s="29" t="inlineStr">
        <is>
          <t>Tỷ lệ FSC mặc định hiện tại (52.5%), tự động cập nhật vào các sheet</t>
        </is>
      </c>
    </row>
    <row r="6">
      <c r="A6" s="43" t="inlineStr">
        <is>
          <t>Thuế VAT cước vận chuyển</t>
        </is>
      </c>
      <c r="B6" s="88" t="n">
        <v>0.08</v>
      </c>
      <c r="C6" s="62" t="inlineStr">
        <is>
          <t>%</t>
        </is>
      </c>
      <c r="D6" s="29" t="inlineStr">
        <is>
          <t>Thuế GTGT 8% áp dụng trên (Cước Net + Phụ Phí + FSC)</t>
        </is>
      </c>
    </row>
    <row r="7">
      <c r="A7" s="43" t="inlineStr">
        <is>
          <t>Tỷ lệ giảm Phí Biến Động Khẩn Cấp</t>
        </is>
      </c>
      <c r="B7" s="88" t="n">
        <v>0.5</v>
      </c>
      <c r="C7" s="62" t="inlineStr">
        <is>
          <t>%</t>
        </is>
      </c>
      <c r="D7" s="29" t="inlineStr">
        <is>
          <t>Chính sách chiết khấu giảm 50% Phí Biến Động UPS của Viettel</t>
        </is>
      </c>
    </row>
    <row r="8">
      <c r="A8" s="43" t="inlineStr">
        <is>
          <t>Phí Phát Hàng Tại Mỹ (IPF) - Thu Khách</t>
        </is>
      </c>
      <c r="B8" s="89" t="n">
        <v>58750</v>
      </c>
      <c r="C8" s="62" t="inlineStr">
        <is>
          <t>VNĐ/đơn</t>
        </is>
      </c>
      <c r="D8" s="29" t="inlineStr">
        <is>
          <t>Phí giao hàng nội địa Mỹ tiêu chuẩn áp dụng cho khách hàng</t>
        </is>
      </c>
    </row>
    <row r="9">
      <c r="A9" s="43" t="inlineStr">
        <is>
          <t>Phí Phát Hàng Tại Mỹ (IPF) - Viettel Cost</t>
        </is>
      </c>
      <c r="B9" s="89" t="n">
        <v>35250</v>
      </c>
      <c r="C9" s="62" t="inlineStr">
        <is>
          <t>VNĐ/đơn</t>
        </is>
      </c>
      <c r="D9" s="29" t="inlineStr">
        <is>
          <t>Chính sách Viettel giảm 40% (58.750 đ x 60% = 35.250 đ)</t>
        </is>
      </c>
    </row>
    <row r="10">
      <c r="A10" s="43" t="inlineStr">
        <is>
          <t>Phí An Ninh Sân Bay - Thu Khách</t>
        </is>
      </c>
      <c r="B10" s="89" t="n">
        <v>150000</v>
      </c>
      <c r="C10" s="62" t="inlineStr">
        <is>
          <t>VNĐ/đơn</t>
        </is>
      </c>
      <c r="D10" s="29" t="inlineStr">
        <is>
          <t>Phí an ninh hàng không áp dụng thu khách trên mỗi AWB</t>
        </is>
      </c>
    </row>
    <row r="11">
      <c r="A11" s="43" t="inlineStr">
        <is>
          <t>Phí An Ninh Sân Bay - Viettel Cost</t>
        </is>
      </c>
      <c r="B11" s="89" t="n">
        <v>0</v>
      </c>
      <c r="C11" s="62" t="inlineStr">
        <is>
          <t>VNĐ/đơn</t>
        </is>
      </c>
      <c r="D11" s="29" t="inlineStr">
        <is>
          <t>Viettel Post không thu phụ phí an ninh này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2026-10-14T15:20:05Z</dcterms:created>
  <dcterms:modified xmlns:dcterms="http://purl.org/dc/terms/" xmlns:xsi="http://www.w3.org/2001/XMLSchema-instance" xsi:type="dcterms:W3CDTF">2026-10-14T15:20:05Z</dcterms:modified>
</cp:coreProperties>
</file>